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9320" windowHeight="7755"/>
  </bookViews>
  <sheets>
    <sheet name="Детально" sheetId="11" r:id="rId1"/>
    <sheet name="Перелік" sheetId="13" state="hidden" r:id="rId2"/>
    <sheet name="розподіл по областям" sheetId="9" state="hidden" r:id="rId3"/>
  </sheets>
  <definedNames>
    <definedName name="_xlnm.Print_Titles" localSheetId="0">Детально!$4:$5</definedName>
    <definedName name="_xlnm.Print_Titles" localSheetId="1">Перелік!$7:$8</definedName>
    <definedName name="_xlnm.Print_Area" localSheetId="0">Детально!$A$1:$G$305</definedName>
    <definedName name="_xlnm.Print_Area" localSheetId="1">Перелік!$A$1:$D$823</definedName>
    <definedName name="_xlnm.Print_Area" localSheetId="2">'розподіл по областям'!$A$1:$Q$31</definedName>
  </definedNames>
  <calcPr calcId="144525"/>
</workbook>
</file>

<file path=xl/calcChain.xml><?xml version="1.0" encoding="utf-8"?>
<calcChain xmlns="http://schemas.openxmlformats.org/spreadsheetml/2006/main">
  <c r="F171" i="11" l="1"/>
  <c r="E170" i="11"/>
  <c r="E169" i="11"/>
  <c r="E167" i="11"/>
  <c r="E166" i="11"/>
  <c r="E165" i="11"/>
  <c r="F39" i="11"/>
  <c r="G39" i="11"/>
  <c r="E39" i="11"/>
  <c r="F130" i="11"/>
  <c r="G130" i="11"/>
  <c r="E130" i="11"/>
  <c r="F108" i="11"/>
  <c r="G108" i="11"/>
  <c r="E108" i="11"/>
  <c r="F88" i="11"/>
  <c r="E88" i="11"/>
  <c r="F190" i="11"/>
  <c r="E188" i="11"/>
  <c r="E187" i="11"/>
  <c r="E186" i="11"/>
  <c r="E163" i="11"/>
  <c r="E162" i="11"/>
  <c r="E171" i="11" s="1"/>
  <c r="F273" i="11"/>
  <c r="F245" i="11"/>
  <c r="E245" i="11"/>
  <c r="F233" i="11"/>
  <c r="E233" i="11"/>
  <c r="F205" i="11"/>
  <c r="G205" i="11"/>
  <c r="E205" i="11"/>
  <c r="F97" i="11"/>
  <c r="G97" i="11"/>
  <c r="E97" i="11"/>
  <c r="F78" i="11"/>
  <c r="E78" i="11"/>
  <c r="F63" i="11"/>
  <c r="E63" i="11"/>
  <c r="F290" i="11"/>
  <c r="E290" i="11"/>
  <c r="F255" i="11"/>
  <c r="G255" i="11"/>
  <c r="E255" i="11"/>
  <c r="G233" i="11"/>
  <c r="F219" i="11"/>
  <c r="G219" i="11"/>
  <c r="E219" i="11"/>
  <c r="F139" i="11"/>
  <c r="G139" i="11"/>
  <c r="E139" i="11"/>
  <c r="G88" i="11"/>
  <c r="G78" i="11"/>
  <c r="G63" i="11"/>
  <c r="F47" i="11"/>
  <c r="G47" i="11"/>
  <c r="E47" i="11"/>
  <c r="G273" i="11"/>
  <c r="E269" i="11"/>
  <c r="E273" i="11"/>
  <c r="G190" i="11"/>
  <c r="E177" i="11"/>
  <c r="G171" i="11"/>
  <c r="F149" i="11"/>
  <c r="G149" i="11"/>
  <c r="E149" i="11"/>
  <c r="G245" i="11"/>
  <c r="F22" i="11"/>
  <c r="G22" i="11"/>
  <c r="E22" i="11"/>
  <c r="F11" i="11"/>
  <c r="F305" i="11" s="1"/>
  <c r="G11" i="11"/>
  <c r="G305" i="11" s="1"/>
  <c r="E11" i="11"/>
  <c r="E305" i="11" s="1"/>
  <c r="F303" i="11"/>
  <c r="G303" i="11"/>
  <c r="E303" i="11"/>
  <c r="F118" i="11"/>
  <c r="E118" i="11"/>
  <c r="G290" i="11"/>
  <c r="G118" i="11"/>
  <c r="I31" i="9"/>
  <c r="D800" i="13"/>
  <c r="D801" i="13" s="1"/>
  <c r="D802" i="13" s="1"/>
  <c r="C800" i="13"/>
  <c r="C801" i="13" s="1"/>
  <c r="D783" i="13"/>
  <c r="D788" i="13"/>
  <c r="C783" i="13"/>
  <c r="C788" i="13"/>
  <c r="B783" i="13"/>
  <c r="B788" i="13"/>
  <c r="D776" i="13"/>
  <c r="D777" i="13"/>
  <c r="C776" i="13"/>
  <c r="C777" i="13"/>
  <c r="C802" i="13" s="1"/>
  <c r="B776" i="13"/>
  <c r="B777" i="13" s="1"/>
  <c r="D768" i="13"/>
  <c r="C768" i="13"/>
  <c r="B768" i="13"/>
  <c r="D763" i="13"/>
  <c r="D769" i="13" s="1"/>
  <c r="C763" i="13"/>
  <c r="B763" i="13"/>
  <c r="B769" i="13"/>
  <c r="D752" i="13"/>
  <c r="C752" i="13"/>
  <c r="B752" i="13"/>
  <c r="D747" i="13"/>
  <c r="D753" i="13" s="1"/>
  <c r="C747" i="13"/>
  <c r="C753" i="13" s="1"/>
  <c r="B747" i="13"/>
  <c r="B753" i="13" s="1"/>
  <c r="D742" i="13"/>
  <c r="C742" i="13"/>
  <c r="B741" i="13"/>
  <c r="B737" i="13"/>
  <c r="D729" i="13"/>
  <c r="C729" i="13"/>
  <c r="B720" i="13"/>
  <c r="B729" i="13" s="1"/>
  <c r="D716" i="13"/>
  <c r="C716" i="13"/>
  <c r="B715" i="13"/>
  <c r="B716" i="13"/>
  <c r="D707" i="13"/>
  <c r="C707" i="13"/>
  <c r="C708" i="13" s="1"/>
  <c r="B707" i="13"/>
  <c r="D703" i="13"/>
  <c r="D708" i="13" s="1"/>
  <c r="C703" i="13"/>
  <c r="B703" i="13"/>
  <c r="D698" i="13"/>
  <c r="C698" i="13"/>
  <c r="B698" i="13"/>
  <c r="D697" i="13"/>
  <c r="C697" i="13"/>
  <c r="B697" i="13"/>
  <c r="D690" i="13"/>
  <c r="C690" i="13"/>
  <c r="C691" i="13" s="1"/>
  <c r="B690" i="13"/>
  <c r="D681" i="13"/>
  <c r="C681" i="13"/>
  <c r="B681" i="13"/>
  <c r="D677" i="13"/>
  <c r="C677" i="13"/>
  <c r="B677" i="13"/>
  <c r="B682" i="13"/>
  <c r="B660" i="13"/>
  <c r="B661" i="13"/>
  <c r="D654" i="13"/>
  <c r="C654" i="13"/>
  <c r="B654" i="13"/>
  <c r="D650" i="13"/>
  <c r="C650" i="13"/>
  <c r="B650" i="13"/>
  <c r="B655" i="13" s="1"/>
  <c r="D640" i="13"/>
  <c r="D641" i="13" s="1"/>
  <c r="C640" i="13"/>
  <c r="C641" i="13" s="1"/>
  <c r="B640" i="13"/>
  <c r="B641" i="13" s="1"/>
  <c r="D626" i="13"/>
  <c r="C626" i="13"/>
  <c r="D625" i="13"/>
  <c r="C625" i="13"/>
  <c r="B625" i="13"/>
  <c r="B626" i="13" s="1"/>
  <c r="D618" i="13"/>
  <c r="C618" i="13"/>
  <c r="C619" i="13" s="1"/>
  <c r="B618" i="13"/>
  <c r="D610" i="13"/>
  <c r="D611" i="13"/>
  <c r="C610" i="13"/>
  <c r="C611" i="13"/>
  <c r="B610" i="13"/>
  <c r="B611" i="13"/>
  <c r="D601" i="13"/>
  <c r="C601" i="13"/>
  <c r="B601" i="13"/>
  <c r="D600" i="13"/>
  <c r="D612" i="13" s="1"/>
  <c r="C600" i="13"/>
  <c r="B600" i="13"/>
  <c r="D594" i="13"/>
  <c r="C594" i="13"/>
  <c r="B594" i="13"/>
  <c r="D593" i="13"/>
  <c r="C593" i="13"/>
  <c r="C612" i="13"/>
  <c r="B593" i="13"/>
  <c r="D585" i="13"/>
  <c r="D586" i="13" s="1"/>
  <c r="C585" i="13"/>
  <c r="C586" i="13" s="1"/>
  <c r="B585" i="13"/>
  <c r="B586" i="13" s="1"/>
  <c r="B587" i="13" s="1"/>
  <c r="D568" i="13"/>
  <c r="C568" i="13"/>
  <c r="B568" i="13"/>
  <c r="D564" i="13"/>
  <c r="D569" i="13"/>
  <c r="C564" i="13"/>
  <c r="C569" i="13" s="1"/>
  <c r="C587" i="13"/>
  <c r="B564" i="13"/>
  <c r="B569" i="13"/>
  <c r="D556" i="13"/>
  <c r="D557" i="13"/>
  <c r="C556" i="13"/>
  <c r="C557" i="13"/>
  <c r="B556" i="13"/>
  <c r="B557" i="13"/>
  <c r="D547" i="13"/>
  <c r="C547" i="13"/>
  <c r="B547" i="13"/>
  <c r="D538" i="13"/>
  <c r="D548" i="13" s="1"/>
  <c r="C538" i="13"/>
  <c r="C548" i="13" s="1"/>
  <c r="B538" i="13"/>
  <c r="D523" i="13"/>
  <c r="C523" i="13"/>
  <c r="B523" i="13"/>
  <c r="D522" i="13"/>
  <c r="C522" i="13"/>
  <c r="B522" i="13"/>
  <c r="D513" i="13"/>
  <c r="D514" i="13" s="1"/>
  <c r="C513" i="13"/>
  <c r="C514" i="13" s="1"/>
  <c r="B513" i="13"/>
  <c r="B514" i="13" s="1"/>
  <c r="D504" i="13"/>
  <c r="C504" i="13"/>
  <c r="C812" i="13" s="1"/>
  <c r="B504" i="13"/>
  <c r="D500" i="13"/>
  <c r="C500" i="13"/>
  <c r="B500" i="13"/>
  <c r="B505" i="13" s="1"/>
  <c r="D489" i="13"/>
  <c r="C489" i="13"/>
  <c r="B489" i="13"/>
  <c r="B515" i="13" s="1"/>
  <c r="B488" i="13"/>
  <c r="D476" i="13"/>
  <c r="D477" i="13"/>
  <c r="C476" i="13"/>
  <c r="C477" i="13"/>
  <c r="B476" i="13"/>
  <c r="B477" i="13"/>
  <c r="D456" i="13"/>
  <c r="D457" i="13"/>
  <c r="C456" i="13"/>
  <c r="C457" i="13"/>
  <c r="B456" i="13"/>
  <c r="B457" i="13"/>
  <c r="D445" i="13"/>
  <c r="D446" i="13"/>
  <c r="D478" i="13" s="1"/>
  <c r="C445" i="13"/>
  <c r="C446" i="13"/>
  <c r="B445" i="13"/>
  <c r="B446" i="13"/>
  <c r="D436" i="13"/>
  <c r="D437" i="13"/>
  <c r="C436" i="13"/>
  <c r="C437" i="13" s="1"/>
  <c r="B436" i="13"/>
  <c r="B437" i="13" s="1"/>
  <c r="D431" i="13"/>
  <c r="D438" i="13" s="1"/>
  <c r="C431" i="13"/>
  <c r="C438" i="13"/>
  <c r="B430" i="13"/>
  <c r="B431" i="13"/>
  <c r="B438" i="13" s="1"/>
  <c r="B421" i="13"/>
  <c r="B422" i="13"/>
  <c r="D413" i="13"/>
  <c r="D414" i="13"/>
  <c r="D415" i="13" s="1"/>
  <c r="C413" i="13"/>
  <c r="C414" i="13"/>
  <c r="B413" i="13"/>
  <c r="B380" i="13"/>
  <c r="B414" i="13" s="1"/>
  <c r="D374" i="13"/>
  <c r="D375" i="13" s="1"/>
  <c r="C374" i="13"/>
  <c r="B374" i="13"/>
  <c r="D363" i="13"/>
  <c r="C363" i="13"/>
  <c r="B363" i="13"/>
  <c r="B375" i="13"/>
  <c r="B358" i="13"/>
  <c r="B357" i="13"/>
  <c r="D349" i="13"/>
  <c r="D350" i="13" s="1"/>
  <c r="C349" i="13"/>
  <c r="C350" i="13"/>
  <c r="B349" i="13"/>
  <c r="D338" i="13"/>
  <c r="C338" i="13"/>
  <c r="C339" i="13" s="1"/>
  <c r="C351" i="13"/>
  <c r="B338" i="13"/>
  <c r="D331" i="13"/>
  <c r="C331" i="13"/>
  <c r="B331" i="13"/>
  <c r="D330" i="13"/>
  <c r="C330" i="13"/>
  <c r="B330" i="13"/>
  <c r="D311" i="13"/>
  <c r="C311" i="13"/>
  <c r="B311" i="13"/>
  <c r="D307" i="13"/>
  <c r="C307" i="13"/>
  <c r="C312" i="13"/>
  <c r="B307" i="13"/>
  <c r="D299" i="13"/>
  <c r="D300" i="13"/>
  <c r="C299" i="13"/>
  <c r="C300" i="13"/>
  <c r="B299" i="13"/>
  <c r="B300" i="13" s="1"/>
  <c r="D284" i="13"/>
  <c r="D301" i="13" s="1"/>
  <c r="C284" i="13"/>
  <c r="B284" i="13"/>
  <c r="D283" i="13"/>
  <c r="C283" i="13"/>
  <c r="B283" i="13"/>
  <c r="D272" i="13"/>
  <c r="C272" i="13"/>
  <c r="B271" i="13"/>
  <c r="B272" i="13" s="1"/>
  <c r="D263" i="13"/>
  <c r="D264" i="13" s="1"/>
  <c r="C263" i="13"/>
  <c r="C264" i="13" s="1"/>
  <c r="B263" i="13"/>
  <c r="B264" i="13" s="1"/>
  <c r="D249" i="13"/>
  <c r="D250" i="13" s="1"/>
  <c r="C249" i="13"/>
  <c r="C250" i="13"/>
  <c r="B249" i="13"/>
  <c r="B250" i="13"/>
  <c r="D243" i="13"/>
  <c r="C243" i="13"/>
  <c r="B243" i="13"/>
  <c r="D239" i="13"/>
  <c r="D244" i="13" s="1"/>
  <c r="C239" i="13"/>
  <c r="C244" i="13" s="1"/>
  <c r="B239" i="13"/>
  <c r="D230" i="13"/>
  <c r="C230" i="13"/>
  <c r="C231" i="13" s="1"/>
  <c r="B230" i="13"/>
  <c r="B231" i="13" s="1"/>
  <c r="D224" i="13"/>
  <c r="C224" i="13"/>
  <c r="B224" i="13"/>
  <c r="D223" i="13"/>
  <c r="C223" i="13"/>
  <c r="B223" i="13"/>
  <c r="D217" i="13"/>
  <c r="D218" i="13" s="1"/>
  <c r="C217" i="13"/>
  <c r="C218" i="13" s="1"/>
  <c r="B217" i="13"/>
  <c r="B218" i="13"/>
  <c r="D209" i="13"/>
  <c r="C209" i="13"/>
  <c r="C817" i="13" s="1"/>
  <c r="B209" i="13"/>
  <c r="B210" i="13"/>
  <c r="D204" i="13"/>
  <c r="D210" i="13"/>
  <c r="C204" i="13"/>
  <c r="C210" i="13"/>
  <c r="B204" i="13"/>
  <c r="D194" i="13"/>
  <c r="C194" i="13"/>
  <c r="B194" i="13"/>
  <c r="B195" i="13" s="1"/>
  <c r="D190" i="13"/>
  <c r="D195" i="13"/>
  <c r="C190" i="13"/>
  <c r="C195" i="13"/>
  <c r="B190" i="13"/>
  <c r="B184" i="13"/>
  <c r="D180" i="13"/>
  <c r="D185" i="13"/>
  <c r="C180" i="13"/>
  <c r="B180" i="13"/>
  <c r="D172" i="13"/>
  <c r="D173" i="13" s="1"/>
  <c r="C172" i="13"/>
  <c r="C173" i="13" s="1"/>
  <c r="B172" i="13"/>
  <c r="B173" i="13" s="1"/>
  <c r="B153" i="13"/>
  <c r="B154" i="13" s="1"/>
  <c r="D149" i="13"/>
  <c r="D154" i="13"/>
  <c r="C149" i="13"/>
  <c r="C154" i="13"/>
  <c r="B149" i="13"/>
  <c r="D142" i="13"/>
  <c r="C142" i="13"/>
  <c r="C143" i="13"/>
  <c r="B142" i="13"/>
  <c r="B807" i="13"/>
  <c r="B822" i="13" s="1"/>
  <c r="D138" i="13"/>
  <c r="C138" i="13"/>
  <c r="B138" i="13"/>
  <c r="B143" i="13" s="1"/>
  <c r="D129" i="13"/>
  <c r="D817" i="13" s="1"/>
  <c r="C129" i="13"/>
  <c r="B129" i="13"/>
  <c r="B817" i="13"/>
  <c r="D124" i="13"/>
  <c r="C124" i="13"/>
  <c r="C130" i="13"/>
  <c r="C131" i="13" s="1"/>
  <c r="B124" i="13"/>
  <c r="B130" i="13"/>
  <c r="D116" i="13"/>
  <c r="D812" i="13"/>
  <c r="C116" i="13"/>
  <c r="B114" i="13"/>
  <c r="B113" i="13"/>
  <c r="D111" i="13"/>
  <c r="D117" i="13"/>
  <c r="C111" i="13"/>
  <c r="B111" i="13"/>
  <c r="B117" i="13" s="1"/>
  <c r="D90" i="13"/>
  <c r="C90" i="13"/>
  <c r="B90" i="13"/>
  <c r="D89" i="13"/>
  <c r="C89" i="13"/>
  <c r="B89" i="13"/>
  <c r="D80" i="13"/>
  <c r="C80" i="13"/>
  <c r="C809" i="13" s="1"/>
  <c r="B80" i="13"/>
  <c r="B79" i="13"/>
  <c r="D73" i="13"/>
  <c r="C73" i="13"/>
  <c r="B73" i="13"/>
  <c r="D65" i="13"/>
  <c r="D66" i="13"/>
  <c r="C65" i="13"/>
  <c r="C66" i="13"/>
  <c r="C67" i="13" s="1"/>
  <c r="B51" i="13"/>
  <c r="B50" i="13"/>
  <c r="B49" i="13"/>
  <c r="B48" i="13"/>
  <c r="B40" i="13"/>
  <c r="B41" i="13" s="1"/>
  <c r="D34" i="13"/>
  <c r="D35" i="13" s="1"/>
  <c r="D67" i="13"/>
  <c r="C34" i="13"/>
  <c r="B34" i="13"/>
  <c r="D24" i="13"/>
  <c r="D816" i="13"/>
  <c r="C24" i="13"/>
  <c r="C25" i="13"/>
  <c r="B24" i="13"/>
  <c r="D15" i="13"/>
  <c r="D16" i="13"/>
  <c r="C15" i="13"/>
  <c r="B15" i="13"/>
  <c r="B811" i="13" s="1"/>
  <c r="L25" i="9"/>
  <c r="L24" i="9"/>
  <c r="M20" i="9"/>
  <c r="P20" i="9" s="1"/>
  <c r="E31" i="9"/>
  <c r="D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H7" i="9"/>
  <c r="H31" i="9" s="1"/>
  <c r="G8" i="9"/>
  <c r="H14" i="9"/>
  <c r="H17" i="9"/>
  <c r="H19" i="9"/>
  <c r="H21" i="9"/>
  <c r="F22" i="9"/>
  <c r="J22" i="9"/>
  <c r="G22" i="9"/>
  <c r="G24" i="9"/>
  <c r="P24" i="9" s="1"/>
  <c r="B350" i="13"/>
  <c r="D730" i="13"/>
  <c r="D655" i="13"/>
  <c r="D682" i="13"/>
  <c r="C642" i="13"/>
  <c r="C769" i="13"/>
  <c r="B548" i="13"/>
  <c r="B478" i="13"/>
  <c r="C505" i="13"/>
  <c r="B800" i="13"/>
  <c r="B801" i="13" s="1"/>
  <c r="B730" i="13"/>
  <c r="B339" i="13"/>
  <c r="B351" i="13"/>
  <c r="C35" i="13"/>
  <c r="C816" i="13"/>
  <c r="M28" i="9"/>
  <c r="N21" i="9"/>
  <c r="L16" i="9"/>
  <c r="L12" i="9"/>
  <c r="O12" i="9" s="1"/>
  <c r="M15" i="9"/>
  <c r="N29" i="9"/>
  <c r="N22" i="9"/>
  <c r="Q22" i="9" s="1"/>
  <c r="L17" i="9"/>
  <c r="L20" i="9"/>
  <c r="O20" i="9" s="1"/>
  <c r="N14" i="9"/>
  <c r="N25" i="9"/>
  <c r="Q25" i="9" s="1"/>
  <c r="N24" i="9"/>
  <c r="G28" i="9"/>
  <c r="P28" i="9" s="1"/>
  <c r="M22" i="9"/>
  <c r="P22" i="9" s="1"/>
  <c r="F21" i="9"/>
  <c r="K21" i="9"/>
  <c r="J21" i="9"/>
  <c r="L15" i="9"/>
  <c r="O15" i="9" s="1"/>
  <c r="F13" i="9"/>
  <c r="K13" i="9"/>
  <c r="N8" i="9"/>
  <c r="L22" i="9"/>
  <c r="O22" i="9" s="1"/>
  <c r="F11" i="9"/>
  <c r="J11" i="9" s="1"/>
  <c r="L13" i="9"/>
  <c r="O13" i="9" s="1"/>
  <c r="F17" i="9"/>
  <c r="L27" i="9"/>
  <c r="F15" i="9"/>
  <c r="K15" i="9"/>
  <c r="G25" i="9"/>
  <c r="H9" i="9"/>
  <c r="N28" i="9"/>
  <c r="M11" i="9"/>
  <c r="M23" i="9"/>
  <c r="M10" i="9"/>
  <c r="P10" i="9" s="1"/>
  <c r="M17" i="9"/>
  <c r="L29" i="9"/>
  <c r="G15" i="9"/>
  <c r="P15" i="9" s="1"/>
  <c r="N13" i="9"/>
  <c r="N30" i="9"/>
  <c r="Q30" i="9" s="1"/>
  <c r="H16" i="9"/>
  <c r="H11" i="9"/>
  <c r="F8" i="9"/>
  <c r="K8" i="9"/>
  <c r="M8" i="9"/>
  <c r="N15" i="9"/>
  <c r="Q15" i="9" s="1"/>
  <c r="M19" i="9"/>
  <c r="N20" i="9"/>
  <c r="H30" i="9"/>
  <c r="H29" i="9"/>
  <c r="Q29" i="9" s="1"/>
  <c r="M16" i="9"/>
  <c r="M30" i="9"/>
  <c r="L8" i="9"/>
  <c r="O8" i="9" s="1"/>
  <c r="M29" i="9"/>
  <c r="N11" i="9"/>
  <c r="Q11" i="9" s="1"/>
  <c r="L23" i="9"/>
  <c r="O23" i="9" s="1"/>
  <c r="F28" i="9"/>
  <c r="H25" i="9"/>
  <c r="F12" i="9"/>
  <c r="K12" i="9"/>
  <c r="F25" i="9"/>
  <c r="J25" i="9"/>
  <c r="M13" i="9"/>
  <c r="N10" i="9"/>
  <c r="Q10" i="9" s="1"/>
  <c r="G18" i="9"/>
  <c r="L19" i="9"/>
  <c r="F29" i="9"/>
  <c r="K29" i="9"/>
  <c r="L21" i="9"/>
  <c r="N27" i="9"/>
  <c r="F18" i="9"/>
  <c r="J18" i="9"/>
  <c r="F26" i="9"/>
  <c r="K26" i="9"/>
  <c r="H13" i="9"/>
  <c r="M25" i="9"/>
  <c r="P25" i="9" s="1"/>
  <c r="G27" i="9"/>
  <c r="N9" i="9"/>
  <c r="H24" i="9"/>
  <c r="Q24" i="9"/>
  <c r="F23" i="9"/>
  <c r="J23" i="9"/>
  <c r="F16" i="9"/>
  <c r="K16" i="9"/>
  <c r="G16" i="9"/>
  <c r="P16" i="9"/>
  <c r="M18" i="9"/>
  <c r="L18" i="9"/>
  <c r="O18" i="9" s="1"/>
  <c r="L11" i="9"/>
  <c r="F24" i="9"/>
  <c r="J24" i="9" s="1"/>
  <c r="L9" i="9"/>
  <c r="M21" i="9"/>
  <c r="N16" i="9"/>
  <c r="Q16" i="9" s="1"/>
  <c r="F14" i="9"/>
  <c r="J14" i="9"/>
  <c r="F30" i="9"/>
  <c r="K30" i="9"/>
  <c r="M9" i="9"/>
  <c r="L14" i="9"/>
  <c r="O14" i="9" s="1"/>
  <c r="F7" i="9"/>
  <c r="K7" i="9"/>
  <c r="G7" i="9"/>
  <c r="G31" i="9"/>
  <c r="M24" i="9"/>
  <c r="G29" i="9"/>
  <c r="P29" i="9" s="1"/>
  <c r="F27" i="9"/>
  <c r="J27" i="9"/>
  <c r="G23" i="9"/>
  <c r="G21" i="9"/>
  <c r="P21" i="9" s="1"/>
  <c r="H23" i="9"/>
  <c r="N19" i="9"/>
  <c r="N23" i="9"/>
  <c r="M26" i="9"/>
  <c r="L10" i="9"/>
  <c r="G17" i="9"/>
  <c r="H10" i="9"/>
  <c r="G10" i="9"/>
  <c r="L28" i="9"/>
  <c r="O28" i="9" s="1"/>
  <c r="H22" i="9"/>
  <c r="H18" i="9"/>
  <c r="H15" i="9"/>
  <c r="H12" i="9"/>
  <c r="G11" i="9"/>
  <c r="P11" i="9"/>
  <c r="G14" i="9"/>
  <c r="G26" i="9"/>
  <c r="G20" i="9"/>
  <c r="G19" i="9"/>
  <c r="N12" i="9"/>
  <c r="Q12" i="9" s="1"/>
  <c r="L30" i="9"/>
  <c r="G13" i="9"/>
  <c r="P13" i="9" s="1"/>
  <c r="N26" i="9"/>
  <c r="H26" i="9"/>
  <c r="M27" i="9"/>
  <c r="M12" i="9"/>
  <c r="M14" i="9"/>
  <c r="N17" i="9"/>
  <c r="Q17" i="9" s="1"/>
  <c r="G30" i="9"/>
  <c r="H28" i="9"/>
  <c r="H27" i="9"/>
  <c r="H20" i="9"/>
  <c r="F19" i="9"/>
  <c r="G12" i="9"/>
  <c r="F20" i="9"/>
  <c r="J20" i="9"/>
  <c r="N18" i="9"/>
  <c r="G9" i="9"/>
  <c r="P9" i="9" s="1"/>
  <c r="F9" i="9"/>
  <c r="K9" i="9"/>
  <c r="H8" i="9"/>
  <c r="L26" i="9"/>
  <c r="O26" i="9" s="1"/>
  <c r="F10" i="9"/>
  <c r="J10" i="9" s="1"/>
  <c r="L7" i="9"/>
  <c r="N7" i="9"/>
  <c r="Q7" i="9" s="1"/>
  <c r="Q31" i="9" s="1"/>
  <c r="M7" i="9"/>
  <c r="M31" i="9"/>
  <c r="B35" i="13"/>
  <c r="C16" i="13"/>
  <c r="C811" i="13"/>
  <c r="D74" i="13"/>
  <c r="D806" i="13"/>
  <c r="C117" i="13"/>
  <c r="C185" i="13"/>
  <c r="C211" i="13" s="1"/>
  <c r="D231" i="13"/>
  <c r="D232" i="13"/>
  <c r="B312" i="13"/>
  <c r="C375" i="13"/>
  <c r="D770" i="13"/>
  <c r="C682" i="13"/>
  <c r="B708" i="13"/>
  <c r="B116" i="13"/>
  <c r="B812" i="13" s="1"/>
  <c r="D265" i="13"/>
  <c r="D211" i="13"/>
  <c r="C265" i="13"/>
  <c r="B731" i="13"/>
  <c r="B25" i="13"/>
  <c r="D25" i="13"/>
  <c r="D691" i="13"/>
  <c r="D709" i="13" s="1"/>
  <c r="C709" i="13"/>
  <c r="B74" i="13"/>
  <c r="D26" i="13"/>
  <c r="L31" i="9"/>
  <c r="J13" i="9"/>
  <c r="J15" i="9"/>
  <c r="E190" i="11"/>
  <c r="J29" i="9"/>
  <c r="K23" i="9"/>
  <c r="P19" i="9"/>
  <c r="O21" i="9"/>
  <c r="K25" i="9"/>
  <c r="O10" i="9"/>
  <c r="Q13" i="9"/>
  <c r="N31" i="9"/>
  <c r="Q23" i="9"/>
  <c r="J26" i="9"/>
  <c r="O16" i="9"/>
  <c r="Q19" i="9"/>
  <c r="K27" i="9"/>
  <c r="P8" i="9"/>
  <c r="O27" i="9"/>
  <c r="O25" i="9"/>
  <c r="K14" i="9"/>
  <c r="O17" i="9"/>
  <c r="Q18" i="9"/>
  <c r="Q8" i="9"/>
  <c r="O24" i="9"/>
  <c r="J16" i="9"/>
  <c r="P17" i="9"/>
  <c r="P27" i="9"/>
  <c r="F31" i="9"/>
  <c r="K20" i="9"/>
  <c r="Q28" i="9"/>
  <c r="Q14" i="9"/>
  <c r="K22" i="9"/>
  <c r="J8" i="9"/>
  <c r="P7" i="9"/>
  <c r="P31" i="9" s="1"/>
  <c r="K10" i="9"/>
  <c r="K18" i="9"/>
  <c r="J9" i="9"/>
  <c r="P14" i="9"/>
  <c r="Q26" i="9"/>
  <c r="Q27" i="9"/>
  <c r="P23" i="9"/>
  <c r="O29" i="9"/>
  <c r="O9" i="9"/>
  <c r="K24" i="9"/>
  <c r="P18" i="9"/>
  <c r="Q20" i="9"/>
  <c r="O30" i="9"/>
  <c r="J30" i="9"/>
  <c r="J12" i="9"/>
  <c r="J7" i="9"/>
  <c r="J31" i="9"/>
  <c r="O7" i="9"/>
  <c r="O31" i="9"/>
  <c r="D332" i="13" l="1"/>
  <c r="D809" i="13"/>
  <c r="B65" i="13"/>
  <c r="B816" i="13" s="1"/>
  <c r="B66" i="13"/>
  <c r="B814" i="13" s="1"/>
  <c r="D619" i="13"/>
  <c r="D642" i="13"/>
  <c r="B691" i="13"/>
  <c r="B709" i="13"/>
  <c r="B174" i="13"/>
  <c r="D807" i="13"/>
  <c r="D822" i="13" s="1"/>
  <c r="B232" i="13"/>
  <c r="C301" i="13"/>
  <c r="D312" i="13"/>
  <c r="K31" i="9"/>
  <c r="L33" i="9"/>
  <c r="L35" i="9" s="1"/>
  <c r="C515" i="13"/>
  <c r="Q9" i="9"/>
  <c r="K17" i="9"/>
  <c r="J17" i="9"/>
  <c r="Q21" i="9"/>
  <c r="C26" i="13"/>
  <c r="B806" i="13"/>
  <c r="B821" i="13" s="1"/>
  <c r="D130" i="13"/>
  <c r="D814" i="13" s="1"/>
  <c r="B244" i="13"/>
  <c r="B265" i="13"/>
  <c r="C807" i="13"/>
  <c r="C822" i="13" s="1"/>
  <c r="B332" i="13"/>
  <c r="D339" i="13"/>
  <c r="D351" i="13"/>
  <c r="D505" i="13"/>
  <c r="C549" i="13"/>
  <c r="D587" i="13"/>
  <c r="B612" i="13"/>
  <c r="B619" i="13"/>
  <c r="B642" i="13"/>
  <c r="C655" i="13"/>
  <c r="C683" i="13"/>
  <c r="D731" i="13"/>
  <c r="K19" i="9"/>
  <c r="J19" i="9"/>
  <c r="P30" i="9"/>
  <c r="B16" i="13"/>
  <c r="B809" i="13" s="1"/>
  <c r="C806" i="13"/>
  <c r="C821" i="13" s="1"/>
  <c r="C74" i="13"/>
  <c r="C804" i="13" s="1"/>
  <c r="C730" i="13"/>
  <c r="C814" i="13" s="1"/>
  <c r="K11" i="9"/>
  <c r="B301" i="13"/>
  <c r="B131" i="13"/>
  <c r="D91" i="13"/>
  <c r="O11" i="9"/>
  <c r="O19" i="9"/>
  <c r="C232" i="13"/>
  <c r="D811" i="13"/>
  <c r="D821" i="13" s="1"/>
  <c r="P12" i="9"/>
  <c r="P26" i="9"/>
  <c r="K28" i="9"/>
  <c r="J28" i="9"/>
  <c r="C31" i="9"/>
  <c r="B91" i="13"/>
  <c r="D143" i="13"/>
  <c r="D804" i="13" s="1"/>
  <c r="C174" i="13"/>
  <c r="B185" i="13"/>
  <c r="B804" i="13" s="1"/>
  <c r="C332" i="13"/>
  <c r="B415" i="13"/>
  <c r="C415" i="13"/>
  <c r="C478" i="13"/>
  <c r="D515" i="13"/>
  <c r="D549" i="13"/>
  <c r="B549" i="13"/>
  <c r="D683" i="13"/>
  <c r="B770" i="13"/>
  <c r="B742" i="13"/>
  <c r="B802" i="13"/>
  <c r="B683" i="13"/>
  <c r="C770" i="13"/>
  <c r="D131" i="13" l="1"/>
  <c r="B67" i="13"/>
  <c r="B819" i="13" s="1"/>
  <c r="B211" i="13"/>
  <c r="C731" i="13"/>
  <c r="B26" i="13"/>
  <c r="C91" i="13"/>
  <c r="C819" i="13"/>
  <c r="D174" i="13"/>
  <c r="D819" i="13" s="1"/>
  <c r="B830" i="13" l="1"/>
</calcChain>
</file>

<file path=xl/sharedStrings.xml><?xml version="1.0" encoding="utf-8"?>
<sst xmlns="http://schemas.openxmlformats.org/spreadsheetml/2006/main" count="1671" uniqueCount="719">
  <si>
    <t xml:space="preserve">Введення в експлуатацію </t>
  </si>
  <si>
    <t>дороги, кілометрів</t>
  </si>
  <si>
    <t>_______</t>
  </si>
  <si>
    <t>Разом</t>
  </si>
  <si>
    <t>Автомобільні дороги державного значення </t>
  </si>
  <si>
    <t>Разом </t>
  </si>
  <si>
    <t>Автомобільні дороги місцевого значення </t>
  </si>
  <si>
    <t xml:space="preserve">Проектно-вишукувальні роботи майбутніх років </t>
  </si>
  <si>
    <t>Об’єкти будівництва та реконструкції автомобільних доріг</t>
  </si>
  <si>
    <t>Волинська область </t>
  </si>
  <si>
    <t>Вінницька область </t>
  </si>
  <si>
    <t>Об’єкти капітального ремонту автомобільних доріг</t>
  </si>
  <si>
    <t>Проектно-вишукувальні роботи майбутніх років</t>
  </si>
  <si>
    <t>Дніпропетровська область</t>
  </si>
  <si>
    <t>Автомобільні дороги державного значення</t>
  </si>
  <si>
    <t>Донецька область</t>
  </si>
  <si>
    <t xml:space="preserve">Разом </t>
  </si>
  <si>
    <t>Закарпатська область</t>
  </si>
  <si>
    <t>Запорізька область  </t>
  </si>
  <si>
    <t>Івано-Франківська область  </t>
  </si>
  <si>
    <t>Кіровоградська область  </t>
  </si>
  <si>
    <t>Луганська область  </t>
  </si>
  <si>
    <t>Львівська  область</t>
  </si>
  <si>
    <t>Полтавська область  </t>
  </si>
  <si>
    <t>Рівненська область  </t>
  </si>
  <si>
    <t>Тернопільська область  </t>
  </si>
  <si>
    <t xml:space="preserve">                 </t>
  </si>
  <si>
    <t>Харківська область  </t>
  </si>
  <si>
    <t>Херсонська область  </t>
  </si>
  <si>
    <t>Хмельницька область  </t>
  </si>
  <si>
    <t>Черкаська область  </t>
  </si>
  <si>
    <t>Чернівецька область  </t>
  </si>
  <si>
    <t>Чернігівська область  </t>
  </si>
  <si>
    <t>Одеська область  </t>
  </si>
  <si>
    <t>Миколаївська область</t>
  </si>
  <si>
    <t>Київська область  </t>
  </si>
  <si>
    <t>М-05 Київ — Одеса на ділянці км 13 + 710 — км 15 + 600</t>
  </si>
  <si>
    <t>М-05 Київ — Одеса на ділянці км 36 + 500 — км 38 + 500</t>
  </si>
  <si>
    <t>М-05 Київ — Одеса на ділянці км 38 + 500 — км 42 + 000</t>
  </si>
  <si>
    <t>Шляхопровід через залізницю на км 107 + 569 автомобільної дороги  Н-01 Київ — Знам’янка</t>
  </si>
  <si>
    <t>Сумська область  </t>
  </si>
  <si>
    <t>Житомирська область </t>
  </si>
  <si>
    <t>М-05 Київ — Одеса на ділянці км 15 + 600 — км 17 + 740</t>
  </si>
  <si>
    <t>Разом за підрозділом “Об’єкти будівництва та реконструкції автомобільних доріг”</t>
  </si>
  <si>
    <t>Разом за розділом “Вінницька область”</t>
  </si>
  <si>
    <t>Разом за підрозділом “Об’єкти капітального ремонту автомобільних доріг”</t>
  </si>
  <si>
    <t>Разом за розділом “Рівненська область”</t>
  </si>
  <si>
    <t>Разом за розділом “Волинська область”</t>
  </si>
  <si>
    <t>Разом за підрозділом “Об’єкти  будівництва та реконструкції  автомобільних доріг”</t>
  </si>
  <si>
    <t>Разом за розділом “Дніпропетровська область”</t>
  </si>
  <si>
    <t>Разом за підрозділом “Об’єкти будівництва та реконструкції  автомобільних доріг”</t>
  </si>
  <si>
    <t>Разом за розділом “Запорізька область”</t>
  </si>
  <si>
    <t>Разом за розділом “Полтавська область”</t>
  </si>
  <si>
    <t>Разом за розділом “Сумська область”</t>
  </si>
  <si>
    <t>Разом за розділом “Тернопільська область”</t>
  </si>
  <si>
    <t>Разом за розділом “Херсонська область”</t>
  </si>
  <si>
    <t>Разом за розділом “Хмельницька область”</t>
  </si>
  <si>
    <t>Разом за розділом “Черкаська область”</t>
  </si>
  <si>
    <t>Разом за розділом “Чернівецька область”</t>
  </si>
  <si>
    <t>Разом за розділом “Харківська область”</t>
  </si>
  <si>
    <t>Разом за розділом “Чернігівська  область”</t>
  </si>
  <si>
    <t>Разом за розділом “Кіровоградська область”</t>
  </si>
  <si>
    <t>у тому числі</t>
  </si>
  <si>
    <t>дороги державного значення </t>
  </si>
  <si>
    <t>дороги місцевого значення </t>
  </si>
  <si>
    <t>Усього за розділами</t>
  </si>
  <si>
    <t>Усього за розділом “Об’єкти будівництва та реконструкції автомобільних доріг”</t>
  </si>
  <si>
    <t>Усього за розділом “Об’єкти капітального ремонту автомобільних доріг”</t>
  </si>
  <si>
    <t>Разом за розділом “Івано-Франківська область”</t>
  </si>
  <si>
    <t xml:space="preserve">Разом за підрозділом “Об’єкти будівництва та реконструкції  автомобільних доріг” </t>
  </si>
  <si>
    <t>Разом за розділом “Одеська область”</t>
  </si>
  <si>
    <t>Разом за розділом “Миколаївська область”</t>
  </si>
  <si>
    <t>Разом за розділом “Закарпатська область”</t>
  </si>
  <si>
    <t>Разом за розділом “Львівська область”</t>
  </si>
  <si>
    <t>Разом за розділом “Донецька область”</t>
  </si>
  <si>
    <t>Разом за розділом “Житомирська  область”</t>
  </si>
  <si>
    <t>Разом за розділом “Київська область”</t>
  </si>
  <si>
    <t>Разом за розділом “Луганська область”</t>
  </si>
  <si>
    <t>Обсяг фінансування, тис. гривень</t>
  </si>
  <si>
    <t>Стрий — Тернопіль — Кіровоград — Знам’янка (через м. Вінницю) (окремими ділянками)</t>
  </si>
  <si>
    <t xml:space="preserve">Міст на км 15 + 952 автомобільної дороги Богородчани — Гута </t>
  </si>
  <si>
    <t xml:space="preserve">Шляхопровід на км 40 + 612 автомобільної дороги Знам’янка — Луганськ — Ізварине (на м. Волгоград через мм. Дніпропетровськ, Донецьк)  </t>
  </si>
  <si>
    <t>Міст на км 52 + 789  автомобільної дороги М-15 Одеса — Рені (на м. Бухарест)</t>
  </si>
  <si>
    <t xml:space="preserve">Міст на км 302 + 985 автомобільної дороги Київ — Ковель — Ягодин (на м. Люблін) </t>
  </si>
  <si>
    <t>М-03 Київ — Харків — Довжанський  на ділянці км 472 + 218 — км 516 + 200</t>
  </si>
  <si>
    <t>Міст через рівчак на км 28 + 554 автомобільної дороги Н-03 Житомир — Чернівці</t>
  </si>
  <si>
    <t xml:space="preserve">Міст через р. Сіверський Донець на км 130 + 818 автомобільної дороги Т-13-02 контрольно-пропускний пункт “Танюшівка” — Старобільськ — Артемівськ </t>
  </si>
  <si>
    <t xml:space="preserve">№ п/п </t>
  </si>
  <si>
    <t>Область</t>
  </si>
  <si>
    <t>ВСЬОГО</t>
  </si>
  <si>
    <t xml:space="preserve">Вінницька 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</si>
  <si>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</si>
  <si>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</si>
  <si>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</si>
  <si>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</si>
  <si>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</si>
  <si>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</si>
  <si>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</si>
  <si>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</si>
  <si>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</si>
  <si>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</si>
  <si>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</si>
  <si>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</si>
  <si>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</si>
  <si>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</si>
  <si>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</si>
  <si>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</si>
  <si>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</si>
  <si>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</si>
  <si>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</si>
  <si>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</si>
  <si>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</si>
  <si>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</si>
  <si>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</si>
  <si>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Введення в експлуатацію</t>
  </si>
  <si>
    <t>мосту, пог. метрів</t>
  </si>
  <si>
    <t xml:space="preserve">Реконструкція автомобільної дороги М-07 Київ  — Ковель — Ягодин (на м. Люблін) на ділянці км 447 + 638 — км 451 + 000 </t>
  </si>
  <si>
    <t>Н-17 Львів — Радехів — Луцьк на ділянці км 96 + 100 — км 106 + 000</t>
  </si>
  <si>
    <t>Н-17 Львів — Радехів — Луцьк на ділянці км 106 + 000 — км 114 + 600</t>
  </si>
  <si>
    <t>Н-17 Львів — Радехів — Луцьк на ділянці км 114 + 600 — км 124 + 000</t>
  </si>
  <si>
    <t>Н-17 Львів — Радехів — Луцьк на ділянці км 124 + 000 — км 130 + 277</t>
  </si>
  <si>
    <t>Н-17 Львів — Радехів — Луцьк на ділянці км 69 + 600 — км 75 + 000</t>
  </si>
  <si>
    <t>Н-17 Львів — Радехів — Луцьк на ділянці км 75 + 000 — км 81 + 600</t>
  </si>
  <si>
    <t>Н-17 Львів — Радехів — Луцьк на ділянці км 81 + 600 — км 87 + 200</t>
  </si>
  <si>
    <t>Н-17 Львів — Радехів — Луцьк на ділянці км 87 + 200 — км 96 + 100</t>
  </si>
  <si>
    <t>Чугуїв — Мілове на ділянці км 2 + 635 — км 110 + 735</t>
  </si>
  <si>
    <t>М-03 Київ — Харків — Довжанський  на ділянці км 516 + 200 — км 646 + 200</t>
  </si>
  <si>
    <t>Під’їзд до міжнародного аеропорту “Харків” (з боку м. Києва) на ділянці км 0 + 000 — км 8 + 200</t>
  </si>
  <si>
    <t>Під’їзд до міжнародного аеропорту “Харків” (з боку м. Довжанського) на ділянці км 0 + 000 — км 14 + 100</t>
  </si>
  <si>
    <t>Шляхопровід на км 472 + 218  автомобільної дороги М-03 Київ — Харків — Довжанський</t>
  </si>
  <si>
    <t xml:space="preserve">Хмельницький — Миколаїв  (окремими ділянками) </t>
  </si>
  <si>
    <t>Шляхопровід на км 74 + 244 автомобільної дороги Т-20-01 Бучач — Чортків — Скала-Подільська</t>
  </si>
  <si>
    <t>Міст через Хаджибейський лиман на км 445 + 432  автомобільної дороги Київ — Одеса</t>
  </si>
  <si>
    <t>Т-16-30 Струмок — Шевченкове — Кілія на ділянці км 0 + 000 — км 19 + 000</t>
  </si>
  <si>
    <t xml:space="preserve">М-01 Київ — Чернігів — Нові Яриловичі (на м. Гомель) на ділянці км 98 + 800 — км 135 + 415 (лівий проїзд) </t>
  </si>
  <si>
    <t xml:space="preserve">М-01 Київ — Чернігів — Нові Яриловичі (на м. Гомель) на ділянці км 98 + 800 — км 136 + 293 (правий проїзд) </t>
  </si>
  <si>
    <t xml:space="preserve">Будівництво шляхопроводу через залізницю на км 164 + 900 (км 177 + 531) автомобільної дороги Одеса — Мелітополь — Новоазовськ (на м. Таганрог) </t>
  </si>
  <si>
    <t>Реконструкція автомобільної дороги Одеса — Мелітополь — Новоазовськ (на м. Таганрог) на ділянці км 164 + 000 — км 165 + 100 (км 176 + 631 — км 177 + 731)</t>
  </si>
  <si>
    <t>Т-06-14 Глибочиця — Станишівка через Калинівку, Клітчин на ділянці км 0 + 000 — км 2 + 184</t>
  </si>
  <si>
    <t>Р-18 Житомир — Попільня — Сквира — Володарка — Ставище  на ділянці км 4 + 222 — км 10 + 300</t>
  </si>
  <si>
    <t>Н-03 Житомир — Чернівці (окремими ділянками)</t>
  </si>
  <si>
    <t>Житомир — Могилів-Подільський (через м. Вінницю) (окремими ділянками). Ділянка км 4 + 000 — км 14 + 600</t>
  </si>
  <si>
    <t>Житомир — Могилів-Подільський (через м. Вінницю) (окремими ділянками). Ділянка км 25 + 200 — км 35 + 800</t>
  </si>
  <si>
    <t>Житомир — Могилів-Подільський (через м. Вінницю) (окремими ділянками). Ділянка км 14 + 600 — км 25 + 200</t>
  </si>
  <si>
    <t>М-21 Житомир — Могилів-Подільський (через м. Вінницю) км 35 + 800 (облаштування примикання)</t>
  </si>
  <si>
    <t xml:space="preserve">Міст через канаву на км 34 + 536 автомобільної дороги Н-03 Житомир — Чернівці </t>
  </si>
  <si>
    <t>Доманове — Ковель — Чернівці — Тереблече на ділянці км 194 + 000 — км 199 + 000</t>
  </si>
  <si>
    <t>Міст на км 50 + 589 автомобільної дороги Городище — Рівне — Старокостянтинів</t>
  </si>
  <si>
    <t>Вежиця — Рокитне — Борове на ділянці км 80 + 700 — км 84 + 300</t>
  </si>
  <si>
    <t>Вежиця — Рокитне — Борове на ділянці км 86 + 700 — км 90 + 100</t>
  </si>
  <si>
    <t>Володимерець — Красносілля — Малі Телковичі на ділянці км 9 + 000 — км 13 + 000</t>
  </si>
  <si>
    <t xml:space="preserve">Соломир — Вовчиці — Дібрівськ — Сварицевичі на ділянці км 8 + 900 — км 11 + 900 </t>
  </si>
  <si>
    <t>Н-01 Київ — Знам’янка на ділянці км 216 + 000 — км 229 + 780 (окремими ділянками)</t>
  </si>
  <si>
    <t>Н-01 Київ — Знам’янка на ділянці км 232 + 280 — км 241 + 622 (окремими ділянками)</t>
  </si>
  <si>
    <t>Н-16 Золотоноша — Черкаси — Сміла — Умань на ділянці км 41 + 265 — км 48 + 985 (правий проїзд)</t>
  </si>
  <si>
    <t xml:space="preserve">Т-08-03 Запоріжжя — Маріуполь на ділянці км 83 + 600 — км 177 + 600 </t>
  </si>
  <si>
    <t>Р-07 Чугуїв — Мілове (через м. Старобільськ) на ділянці км 132 + 000 — км 135 + 000</t>
  </si>
  <si>
    <t>Т-04-03 Мар’янське — Берислав — /Р-47/ на ділянці км 30 + 000 — км 36 + 000</t>
  </si>
  <si>
    <t>Т-04-03 Мар’янське — Берислав — /Р-47/ на ділянці км 43 + 600 — км 46 + 600</t>
  </si>
  <si>
    <t>Т-04-03 Мар’янське — Берислав — /Р-47/  на ділянці км 48 + 800 — км 50 + 000</t>
  </si>
  <si>
    <t>Т-04-03 Мар’янське — Берислав — /Р-47/  на ділянці км 53 + 900 — км 55 + 400</t>
  </si>
  <si>
    <t>Будівництво мостового переходу на км 103 + 555 автомобільної дороги Стрий  — Івано-Франківськ — Чернівці — Мамалига (на м. Кишинів)</t>
  </si>
  <si>
    <t>Міст на км 132 + 045 автомобільної дороги Н-15 Запоріжжя — Донецьк</t>
  </si>
  <si>
    <t>Міст на км 140 + 605 автомобільної дороги Н-15 Запоріжжя — Донецьк</t>
  </si>
  <si>
    <t>Міст на км 158 + 089 автомобільної дороги Н-15 Запоріжжя — Донецьк</t>
  </si>
  <si>
    <t xml:space="preserve">Міст на км 160 + 937 автомобільної дороги Н-15 Запоріжжя — Донецьк </t>
  </si>
  <si>
    <t xml:space="preserve">Міст на км 164 + 440 автомобільної дороги Н-15 Запоріжжя — Донецьк  </t>
  </si>
  <si>
    <t>Шляхопровід на км 3 + 321 автомобільної дороги Т-05-13 Красний Лиман — Артемівськ — Горлівка</t>
  </si>
  <si>
    <t xml:space="preserve">Міст на км 48 + 960 автомобільної дороги Т-05-13 Красний Лиман — Артемівськ — Горлівка </t>
  </si>
  <si>
    <t>Міст на км 6 + 096 автомобільної дороги Т-05-14 Добропілля — Красний Лиман</t>
  </si>
  <si>
    <t xml:space="preserve">Міст на км 37 + 844 автомобільної дороги Т-05-14 Добропілля — Красний Лиман </t>
  </si>
  <si>
    <t>Міст на км 3 + 889 автомобільної дороги Пречистівка — Оленівка</t>
  </si>
  <si>
    <t>Н-15 Запоріжжя — Донецьк на ділянках км 122 + 840 — км 123 + 880, км 135 + 000 — км 136 + 000, км 140 + 500 — км 141 + 500, км 179 + 000 — км 181 + 500</t>
  </si>
  <si>
    <t>Т-05-14 Добропілля — Красний Лиман на ділянках км 5 + 580 — км 6 + 400, км 20 + 100 — км 28 + 300</t>
  </si>
  <si>
    <t xml:space="preserve">Міст на км 15 + 394 автомобільної дороги Димитрів — Гродівка — /Н-20/ </t>
  </si>
  <si>
    <t xml:space="preserve">Мостовий перехід на км 41 + 054 автомобільної дороги Н-12 Суми — Полтава </t>
  </si>
  <si>
    <t>Мостовий перехід на км 10 + 129 автомобільної дороги Т-19-07 Шостка — Кролевець</t>
  </si>
  <si>
    <t>Р-60 Кролевець  — Конотоп  —  Ромни — Пирятин на ділянці км 173 + 576  —  км 178 + 701</t>
  </si>
  <si>
    <t>Знам’янка — Луганськ — Ізварине (на м. Волгоград через мм. Дніпропетровськ і Донецьк) на ділянці км 6 + 760 — км 18 + 356</t>
  </si>
  <si>
    <t>Знам’янка — Луганськ — Ізварине (на м. Волгоград через мм. Дніпропетровськ і Донецьк) на ділянці км 18 + 356 — км 30 + 000</t>
  </si>
  <si>
    <t>Знам’янка — Луганськ — Ізварине (на м. Волгоград через мм. Дніпропетровськ і Донецьк) на ділянці км 30 + 000 — км 40 + 077</t>
  </si>
  <si>
    <t>Н-09 Мукачеве — Рахів — Богородчани — Івано-Франківськ — Рогатин — Бібрка — Львів на ділянці  км 154 + 000 — км 209 + 020</t>
  </si>
  <si>
    <t>Р-28 Виступовичі (на м. Мозир) — Житомир (через м. Овруч) (окремими ділянками)</t>
  </si>
  <si>
    <t>Житомир — Могилів-Подільський (окремими ділянками). Шляхопровід через залізницю в с. Осиково на км 35 + 140</t>
  </si>
  <si>
    <t xml:space="preserve"> Т-06-14 Глибочиця — Станишівка через Калинівку, Клітчин на ділянці км 2 + 226 — км 9 + 514</t>
  </si>
  <si>
    <t>М-06 Київ — Чоп  на ділянці км 707 + 424 — км 750 + 000 (окремими дідянками)</t>
  </si>
  <si>
    <t xml:space="preserve">М-06 Київ — Чоп  на ділянці км 750 + 000 — км 831 + 704 </t>
  </si>
  <si>
    <t xml:space="preserve">М-07 Київ — Ковель — Ягодин на ділянці км 21 + 200 — км 22 + 900 </t>
  </si>
  <si>
    <t>Н-01 Київ — Знам’янка на ділянці км 43 + 345 — км 52 + 935</t>
  </si>
  <si>
    <t>Н-01 Київ — Знам’янка на ділянці км 89 + 600 — км 97 + 000</t>
  </si>
  <si>
    <t>Р-03 Північно-Східний обхід м. Києва  на ділянці км 19 + 300 — км 26 + 200</t>
  </si>
  <si>
    <t>Р-04 Київ — Фастів —  Біла Церква — Тараща — Звенигородка на ділянці км 67 + 200 — км 68 + 924</t>
  </si>
  <si>
    <t>Знам’янка — Луганськ — Ізварине (на м. Волгоград через мм. Дніпропетровськ, Донецьк) на ділянці км 40 + 612 — км 45 + 000</t>
  </si>
  <si>
    <t>Знам’янка — Луганськ — Ізварине (на м. Волгоград через мм. Дніпропетровськ, Донецьк) на ділянці км 45 + 000 — км 51 + 000</t>
  </si>
  <si>
    <t>Знам’янка — Луганськ — Ізварине (на м. Волгоград через мм. Дніпропетровськ, Донецьк) на ділянці км 51 + 000 — км 56 + 000</t>
  </si>
  <si>
    <t>Знам’янка — Луганськ — Ізварине (на м. Волгоград через мм. Дніпропетровськ, Донецьк) на ділянці км 56 + 000 — км 61 + 000</t>
  </si>
  <si>
    <t>Знам’янка — Луганськ — Ізварине (на м. Волгоград через мм. Дніпропетровськ, Донецьк) на ділянці км 61 + 000 — км 66 + 000</t>
  </si>
  <si>
    <t>Знам’янка — Луганськ — Ізварине (на м. Волгоград через мм. Дніпропетровськ, Донецьк) на ділянці км 66 + 000 — км 72 + 088</t>
  </si>
  <si>
    <t>Олександрівка — Кіровоград — Миколаїв на ділянці км 70 + 400 — км 84 + 400</t>
  </si>
  <si>
    <t>Олександрівка — Кіровоград — Миколаїв на ділянці км 84 + 400 — км 103 + 000</t>
  </si>
  <si>
    <t>Н-21 Старобільськ — Луганськ — Красний Луч — Макіївка — Донецьк на ділянці км 26 + 000 — км 27 + 000</t>
  </si>
  <si>
    <t>Будівництво автомобільної дороги в обхід м. Рені на ділянці км 0 + 000 — км 5 + 600</t>
  </si>
  <si>
    <t xml:space="preserve">М-05 Київ — Одеса на ділянці км 402 + 500 — км 405 + 000 </t>
  </si>
  <si>
    <t xml:space="preserve">М-05 Київ — Одеса на ділянці км 405 + 000 — км 407 + 000 </t>
  </si>
  <si>
    <t xml:space="preserve">М-05 Київ — Одеса на ділянці км 407 + 000 — км 409 + 000 </t>
  </si>
  <si>
    <t>М-15 Одеса — Рені (на м. Бухарест) на ділянці км 269 + 000 — км 275 + 000</t>
  </si>
  <si>
    <t>М-15 Одеса — Рені (на м. Бухарест) на ділянці км 275 + 000 — км 281 + 000</t>
  </si>
  <si>
    <t>М-15 Одеса — Рені (на м. Бухарест) на ділянці км 300 + 349 — км 306 + 149</t>
  </si>
  <si>
    <t>Р-55 Одеса — Вознесенськ — Новий Буг на ділянці км 71 + 620 — км 86 + 860</t>
  </si>
  <si>
    <t>Т-16-28 /М-15/ — Спаське — Вилкове на ділянці км 0 + 000 — км 17 + 552</t>
  </si>
  <si>
    <t>Т-16-28 /М-15/ — Спаське — Вилкове на ділянці км 17 + 552— км 32 + 000</t>
  </si>
  <si>
    <t>Т-16-28 /М-15/ — Спаське — Вилкове на ділянці км 32 + 000 — км 44 + 670</t>
  </si>
  <si>
    <t>Реконструкція судноплавного прольоту мосту через р. Сула на км 170 + 867 автомобільної дороги  Н-08 Бориспіль — Дніпропетровськ — Запоріжжя</t>
  </si>
  <si>
    <t>Реконструкція автомобільної дороги Київ — Харків — Довжанський (на м. Ростов-на-Дону) на ділянці км 193 + 000 — 197 + 000</t>
  </si>
  <si>
    <t>Реконструкція автомобільної дороги Київ — Харків — Довжанський (на м. Ростов-на-Дону) на ділянці км 197 + 000 — 202 + 000</t>
  </si>
  <si>
    <t>Будівництво мосту через р. Сула км 204 + 965 автомобільної дороги Київ — Харків — Довжанський (на м. Ростов-на-Дону)</t>
  </si>
  <si>
    <t>Т-19-04 Білопілля — Терни — Липова Долина — Гадяч на ділянці км 89 + 100 — км 105 + 000</t>
  </si>
  <si>
    <t>Устилуг — Луцьк — Рівне на ділянці км 150 + 500 — км 156 + 700 </t>
  </si>
  <si>
    <t>Доманове — Ковель — Чернівці — Тереблече на ділянці км 214 + 000 — км 216 + 500</t>
  </si>
  <si>
    <t xml:space="preserve">Майданчик для зважування транспортних засобів на км 137 автомобільної дороги Городище — Рівне — Старокостянтинів  </t>
  </si>
  <si>
    <t xml:space="preserve">Київ  — Ковель — Ягодин (на м. Люблін) на ділянці км 301 + 200 — км 302 + 600 </t>
  </si>
  <si>
    <t>Дубно — Тараканів — Великі Загорці на ділянці км 0 + 000 — км 2 + 350</t>
  </si>
  <si>
    <t>Т-21-01 /М-18/ — Мерефа — Зміїв на ділянці км 0 + 000 — км 20 + 000</t>
  </si>
  <si>
    <t>Р-51 Мерефа — Лозова — Павлоград на ділянці км 3 + 000 — км 132 + 000</t>
  </si>
  <si>
    <t>Р-78 Харків — Зміїв — Балаклія — Гороховатка на ділянці км 12 + 000 — км 144 + 176</t>
  </si>
  <si>
    <t>Т-21-14 Приколотне — Великий Бурлук — Дворічна на ділянці км 49 + 920 — км 52 + 140</t>
  </si>
  <si>
    <t>М-14 Одеса — Мелітополь — Новоазовськ (на м. Таганрог) на ділянках км 207 + 400 — км 207 + 900, км 209 + 000 — км 210 + 000</t>
  </si>
  <si>
    <t>М-14 Одеса — Мелітополь — Новоазовськ (на м. Таганрог) на ділянці км 256 + 000 — км 260 + 500</t>
  </si>
  <si>
    <t>М-14 Одеса — Мелітополь — Новоазовськ (на м. Таганрог) на ділянці км 260 + 500 — км 266 + 000</t>
  </si>
  <si>
    <t>М-14 Одеса — Мелітополь — Новоазовськ (на м. Таганрог) на ділянці км 266 + 000 — км 271 + 000</t>
  </si>
  <si>
    <t>Р-57 Цюрупинськ — Гола Пристань — Скадовськ  на ділянці км 14 + 200 — км 20 + 200</t>
  </si>
  <si>
    <t>Т-04-03 Мар’янське — Берислав — /Р-47/  на ділянці км 63 + 200 — км 65 + 500</t>
  </si>
  <si>
    <t>О221705 Великі Копані — Стара Маячка</t>
  </si>
  <si>
    <t>Влаштування додаткової смуги на підйом на ділянці км 269 + 600 — км 275 + 100 автомобільної дороги Н-03 Житомир — Чернівці (с. Гуменці)</t>
  </si>
  <si>
    <t>Н-01 Київ — Знам’янка на ділянці км 205 + 280 — км 213 + 000</t>
  </si>
  <si>
    <t>Р-67 Чернігів — Ніжин — Прилуки — Пирятин на ділянці км 0 + 000 — км 31 + 589</t>
  </si>
  <si>
    <t>Р-67 Чернігів — Ніжин — Прилуки — Пирятин ділянці км 31 + 589 — км 65 + 981. Під’їзд до м. Ніжина на ділянці км 0 + 000 — км 3 + 971</t>
  </si>
  <si>
    <t>О141001 Судова Вишня — Комарно на ділянці км 0 + 000 — км 16 + 000</t>
  </si>
  <si>
    <t>О141903 Бориня — Мохнате на ділянці км 0 + 000 — км 29 + 900</t>
  </si>
  <si>
    <t>С141212 Давидів — Товщів —Бібрка на ділянці км 6 + 200 — км 10 + 000, км 11 + 900 — км 14 + 000, км 16 + 000 — км 24 + 000</t>
  </si>
  <si>
    <t>С141248 Малечковичі — Нагоряни на ділянці км 0 + 000  — км 2 + 200</t>
  </si>
  <si>
    <t>С141227 Ставчани — Щирець на ділянці км 2 + 700  — км 6 + 000</t>
  </si>
  <si>
    <t>С141208 Пустомити — Оброшине на ділянці км 0 + 000 — км 5 + 300</t>
  </si>
  <si>
    <t>С141206 Пустомити — Семенівка на ділянці км 0 + 000 — км 7 + 785</t>
  </si>
  <si>
    <t>С141221 Верхня Білка — Острів на ділянці км 2 + 000 — км 7 + 100</t>
  </si>
  <si>
    <t>С141253 Коцурів — Гринів на ділянці км 0 + 000 — км 2 + 800</t>
  </si>
  <si>
    <t>С140329 Зушиці — Воля Бартатівська на ділянці км 0 + 000 — км 11 + 000</t>
  </si>
  <si>
    <t>С141405 Никловичі — Задністряни на ділянці км 0 + 000 — км 16 + 000, км 23 + 700 — км 25 + 500</t>
  </si>
  <si>
    <t>О141002 Нагірне — Добромиль на ділянці км 5 + 000 — км 20 + 500</t>
  </si>
  <si>
    <t>С140306 Городок — Зелений Гай на ділянці км 0 + 000 — км 1 + 900, км 11 + 700 — км 23 + 500</t>
  </si>
  <si>
    <t>С140328 Мшана — Суховоля на ділянці км 0 + 000 — км 3 + 700</t>
  </si>
  <si>
    <t>С140323 Коропуж — Романівка на ділянці км 0 + 000 — км 5 + 100</t>
  </si>
  <si>
    <t>С141019 Поповичі — Хідновичі на ділянці км 0 + 000 — км 1 + 000</t>
  </si>
  <si>
    <t xml:space="preserve">С141417 Чернихів — Максимовичі на ділянці  км 0 + 000 — км 13 + 800 </t>
  </si>
  <si>
    <t>С141430 Гординя — Залужани на ділянці  км 0 + 000 — км 7 + 300</t>
  </si>
  <si>
    <t>О140406 Східниця — Верхнє Синьовидне на ділянці км 4 + 900 — км 23 + 900</t>
  </si>
  <si>
    <t>С141261 Лани — Попеляни — Черкаси на ділянці км 0 + 000 — км 4 + 200</t>
  </si>
  <si>
    <t>С141201 Яструбків — Щирець на ділянці км 2 + 900 — км 6 + 400</t>
  </si>
  <si>
    <t>Додаток 2</t>
  </si>
  <si>
    <t>ПЕРЕЛІК                                                                                                                                                                                                                                                                                                                                                                                                                                                                                                                                                                       об’єктів будівництва, реконструкції, капітального та поточного середнього ремонту автомобільних доріг загального користування у 2017 році та обсяги бюджетних коштів для їх фінансування</t>
  </si>
  <si>
    <t>Об’єкти поточного середнього ремонту автомобільних доріг</t>
  </si>
  <si>
    <t>Разом за підрозділом “Об’єкти поточного середнього ремонту автомобільних доріг”</t>
  </si>
  <si>
    <t>Разом за підрозділом “Об’єкти поточного середнього ремонту  автомобільних доріг”</t>
  </si>
  <si>
    <t>Усього за розділом “Об’єкти поточного середнього ремонту автомобільних доріг”</t>
  </si>
  <si>
    <t>М-15 Одеса — Рені (на м.  Бухарест) на ділянці км 23 + 000 — км 28 + 500</t>
  </si>
  <si>
    <t>М-15 Одеса — Рені (на м. Бухарест) на ділянці км 34 + 500 — км 40 + 527</t>
  </si>
  <si>
    <t>М-15 Одеса — Рені (на м.  Бухарест) на ділянці км 11 + 700 — км 17 + 200</t>
  </si>
  <si>
    <t>М-15 Одеса — Рені (на м.  Бухарест) на ділянці км 17 + 200 — км 23 + 000</t>
  </si>
  <si>
    <t>М-15 Одеса — Рені (на м. Бухарест) на ділянці км 40 + 527 — км 46 + 500</t>
  </si>
  <si>
    <t>М-15 Одеса — Рені (на м. Бухарест) на ділянці км 46 + 500 — км 52 + 230</t>
  </si>
  <si>
    <t>Мостовий перехід на км 18 + 151 автомобільної дороги Т-19-23 Тростянець — Ницаха — Солдатське — /Р-45/</t>
  </si>
  <si>
    <t>Реконструкція мостового переходу на автомобільній дорозі Н-12 Суми — Полтава км 70+838</t>
  </si>
  <si>
    <t xml:space="preserve">Міст через р. Вир у с. Жовтневе на автомобільній дорозі О190102 Яструбине — Річки — Ульянівка — Жовтневе км 23 + 600 </t>
  </si>
  <si>
    <t>Н-07 Київ — Суми — Юнаківка (окремими ділянками)</t>
  </si>
  <si>
    <t xml:space="preserve">Н-12 Суми — Полтава (окремими ділянками) </t>
  </si>
  <si>
    <t>Р-45 Суми — Краснопілля — Богодухів (окремими ділянками)</t>
  </si>
  <si>
    <t>Т-19-01 Суми — Миропілля — Осоївка — /Р-45/ (окремими ділянками)</t>
  </si>
  <si>
    <t>Т-19-06 Контрольно-пропускний пункт “Рижівка” — Білопілля — Жовтневе — Лебедин — Лантратівка (окремими ділянками)</t>
  </si>
  <si>
    <t xml:space="preserve">Т-19-07 Шостка — Кролевець (окремими ділянками) </t>
  </si>
  <si>
    <t>Т-19-10 Конотоп — Буринь — Чумакове (окремими ділянками)</t>
  </si>
  <si>
    <t>Н-01 Київ — Знам’янка на ділянках км 213 + 000 — км 216 + 000, км 229 + 780 — км 232 + 280</t>
  </si>
  <si>
    <t>Н-08 Бориспіль — Дніпропетровськ — Запоріжжя (через м. Кременчук) на ділянці км 109 + 600 — км 120 + 800</t>
  </si>
  <si>
    <t>Н-08 Бориспіль — Дніпропетровськ — Запоріжжя (через м. Кременчук) на ділянці км 98 + 000 — км 109 + 600</t>
  </si>
  <si>
    <t>Н-08 Бориспіль — Дніпропетровськ — Запоріжжя (через м. Кременчук) на ділянці км 87 + 300 — км 98 + 000</t>
  </si>
  <si>
    <t>Міст через р. Сірет на км 0 + 320 автомобільної дороги О26176 від автомобільної дороги Сторожинець — Панка до автодороги Сторожинець — КПП “Красноїльськ”</t>
  </si>
  <si>
    <t xml:space="preserve">Н-03 Житомир  —  Чернівці  (окремими ділянками) </t>
  </si>
  <si>
    <t xml:space="preserve">Н-08 Бориспіль — Дніпропетровськ — Запоріжжя на ділянці км 450 + 455 — км 474 + 193 </t>
  </si>
  <si>
    <t>С051016 Торське — Кремінне на ділянці км 0 + 000 — км 4 + 000</t>
  </si>
  <si>
    <t>Н-22 Устилуг — Луцьк — Рівне на ділянці км 117 + 500  — км 121 + 400 </t>
  </si>
  <si>
    <t>С141220 станція Зимна Вода — Зимна Вода на ділянці км 0 + 000 — км 3 + 100</t>
  </si>
  <si>
    <t xml:space="preserve">С141438 Вістовичі — (Львів — Ужгород) на ділянці км 0 + 000 — км 2 + 400 </t>
  </si>
  <si>
    <t>Міст через річку Сквирка на км 301 + 579 автомобільної дороги Р-32 Кременець — Біла Церква — Ржищів</t>
  </si>
  <si>
    <t>М-05 Київ — Одеса на ділянці км 11 + 660 — км 12 + 760</t>
  </si>
  <si>
    <t>Міст через р. Таль в с. Рудня на км 72 + 685 автомобільної дороги Р-02 Київ — Іванків — Овруч</t>
  </si>
  <si>
    <t>Влаштування світлофорного регулювання транспортних потоків на км 19 + 254 автомобільної дороги Р-03 Північно-Східний обхід м. Києва (примикання автомобільної дороги “Під’їзд до автодороги М-03”), Броварський район</t>
  </si>
  <si>
    <t>Міст на км 0 + 000 автомобільної дороги контрольно-пропускний пункт "Прикладники" — Зарічне — Дубровиця</t>
  </si>
  <si>
    <t>Шляхопровід через залізницю на км 1+622 автомобільної дороги /Н-22/ — Ходоси — Кустин — /Р-05/</t>
  </si>
  <si>
    <t xml:space="preserve">Городок — Рудка на ділянці км 15 + 200 — км 17 + 200 </t>
  </si>
  <si>
    <t xml:space="preserve">Степангород — Хіночі — Радижеве — Зелене на ділянці км 1 + 100 — км 4 + 100 </t>
  </si>
  <si>
    <t xml:space="preserve">М-12 Стрий — Тернопіль — Кіровоград — Знам’янка (через м. Вінницю) (вибірково) </t>
  </si>
  <si>
    <t>Н-11 Дніпропетровськ — Миколаїв (через м. Кривий Ріг) (вибірково)</t>
  </si>
  <si>
    <t>М-26 Контрольно-пропускний пункт “Вилок” — Вилок — Неветленфолу — контрольно-пропускний пункт “Дякове” на ділянці км 15 + 700 — км 20 + 700</t>
  </si>
  <si>
    <t>О070705 Обїзна м. Мукачеве на ділянці км 0 + 000 — км 5 + 500</t>
  </si>
  <si>
    <t>Р-15 Ковель — Володимир-Волинський —Червоноград — Жовква на ділянці км 89 + 514 — км 160 + 363 (окремими ділянками)</t>
  </si>
  <si>
    <t>Мережа доріг з твердим покриттям, км</t>
  </si>
  <si>
    <t>Дороги місцевого значення, км</t>
  </si>
  <si>
    <t>Дороги державного значення, км</t>
  </si>
  <si>
    <t>М-22 Полтава  —  Олександрія на ділянці км 32 + 000 — км 48 + 000</t>
  </si>
  <si>
    <t xml:space="preserve">Т-19-26 Штепівка — Катеринівка — Жовтневе — Михайлівська Цілина — Тимченки — Кушніри (окремими ділянками) </t>
  </si>
  <si>
    <t xml:space="preserve">Т-17-16 Хорол — Семенівка — Кременчук на ділянках км 8 + 000 – км 13 + 600, км 25 + 350 — км 26 + 200, км 27 + 350 — км 32 + 100, км 33 + 850 — км 36 + 350, км 40 + 389 — км 43 + 000 (окремими ділянками) </t>
  </si>
  <si>
    <t>С141227 Ставчани — Щирець на ділянці км 6 + 000  — км 9 + 900</t>
  </si>
  <si>
    <t>С141216 Винники — Чишки</t>
  </si>
  <si>
    <t>С141210 Муроване — Новий Яричів</t>
  </si>
  <si>
    <t>Р-55 Одеса — Вознесенськ — Новий Буг на ділянці км 86 + 860 — км 104 + 860</t>
  </si>
  <si>
    <t>Здолбунів — Глинськ — Стеблівка на ділянці км 4 + 300 — км 8 + 400</t>
  </si>
  <si>
    <t>Н-01 Київ — Знам’янка на ділянці км 241 + 622 — км 244 + 647</t>
  </si>
  <si>
    <t>Олександрівка — Кіровоград — Миколаїв на ділянці км 1 + 341 — км 46 + 386  (окремими ділянками)</t>
  </si>
  <si>
    <t>Рівне — Тучин — Гоща — /Р-05/ на ділянці км 45 + 600 — км 54 + 600</t>
  </si>
  <si>
    <t>Н-09 Мукачеве — Львів на ділянках км 318 + 925 — км 341 + 700, км 346 + 123 — км 395 + 660</t>
  </si>
  <si>
    <t>Н-09 Мукачеве — Львів на ділянці км 218 + 400 — км 317 + 698</t>
  </si>
  <si>
    <t>Н-10 Стрий — Мамалига на ділянці км 18 + 330 — км 103 + 900</t>
  </si>
  <si>
    <t>Р-21 Долина — Хуст на ділянці км 0 + 000 — км 44 + 983</t>
  </si>
  <si>
    <t>Р-24 Татарів — Кам’янець-Подільський на ділянці км 5 + 050 — км 10 + 450</t>
  </si>
  <si>
    <t>Р-24 Татарів — Кам’янець-Подільський на ділянках км 19 + 420 — км 41 + 000, км 48 + 000 — км 69 + 629, км 78 + 200 — км 94 + 450</t>
  </si>
  <si>
    <t>Р-24 Татарів — Кам’янець-Подільський на ділянці км 0 + 000 — км 177 + 894 (окремими ділянками)</t>
  </si>
  <si>
    <t>Н-09 Мукачеве — Львів на ділянці км 209 + 020 — км 218 + 400</t>
  </si>
  <si>
    <t>С141255 Старе Село — Будьків на ділянці км 0 + 000 — км 3 + 100</t>
  </si>
  <si>
    <t>С141243 Кам’янопіль — (Київ — Чоп) на ділянці км 0 + 000 — км 1 + 200</t>
  </si>
  <si>
    <t>С141261 Лани — Попеляни — Черкаси на ділянці під'їзд до с.Попеляни</t>
  </si>
  <si>
    <t>С141261 Лани — Попеляни — Черкаси на ділянці км 4 + 200 — км 5 + 000</t>
  </si>
  <si>
    <t>С141017 /Львів — Шегині/ — Судова Вишня на ділянці км 1 + 000 — км 2 + 500</t>
  </si>
  <si>
    <t>С141227 Ставчани — Щирець на ділянках км 0 + 000 — км 1 + 500, км 9 + 900 — км 10 + 500</t>
  </si>
  <si>
    <t>С141405 Никловичі — Задністряни на ділянці км 16 + 000 — км 23 + 700</t>
  </si>
  <si>
    <t xml:space="preserve">С141258 Милошевичі — Хоросно на ділянці км 0 + 000 — км 3 + 500 </t>
  </si>
  <si>
    <t>Городище — Рівне — Старокостянтинів на ділянці км 194 + 000 — км 201 + 000</t>
  </si>
  <si>
    <t xml:space="preserve">Н-11 Дніпропетровськ — Миколаїв (через м. Кривий Ріг) на ділянці км 164 + 300 — км 179 + 570 </t>
  </si>
  <si>
    <t>Н-11 Дніпропетровськ — Миколаїв (через м. Кривий Ріг) на ділянці км 53 + 000 — км 137 + 424 (окремими ділянками)</t>
  </si>
  <si>
    <t xml:space="preserve">Н-08 Бориспіль — Дніпропетровськ — Запоріжжя (через м. Кременчук) на ділянці км 414 + 377 — км 450 + 455 </t>
  </si>
  <si>
    <t>М-04 Знам’янка — Луганськ —Ізварине (на м. Волгоград через мм. Дніпропетровськ і Донецьк) на ділянці км 297 + 232 — км 357 + 246 (окремими ділянками)</t>
  </si>
  <si>
    <t>М-04 Знам’янка — Луганськ —Ізварине (на м. Волгоград через мм. Дніпропетровськ і Донецьк) на ділянці км 91+ 970 — км 148 + 900 (окремими ділянками)</t>
  </si>
  <si>
    <t>мосту, 
 пог. метрів</t>
  </si>
  <si>
    <t>Найменування об’єкта 
та його місцезнаходження</t>
  </si>
  <si>
    <t>С141217 Шоломинь — / Старе Село — Коцурів — Затемне/ на ділянках км 0 + 000 — км 0 + 360, км 0 + 790 — км 9 + 950</t>
  </si>
  <si>
    <t>М-19 Доманове (на м. Брест) — Ковель — Чернівці — Тереблече (на м. Бухарест) на ділянці  км 298 + 000 ― км 308 + 100</t>
  </si>
  <si>
    <t>М-19 Доманове (на м. Брест) — Ковель — Чернівці — Тереблече (на м. Бухарест) на ділянці  км 309+200 ― км 311+700</t>
  </si>
  <si>
    <t>Р-62 Криворівня — Чернівці на ділянці км 33 + 800 — км 41 + 812</t>
  </si>
  <si>
    <t>М-12 Стрий — Тернопіль — Кіровоград — Знам'янка на ділянці км 513  +515 — км 578 + 928 (окремими ділянками)</t>
  </si>
  <si>
    <t xml:space="preserve">О26047 Черепківці — Старий Вовчинець — Біла Криниця (окремими ділянками) </t>
  </si>
  <si>
    <t>Р-68 Талалаївка — Ічня — Тростянець — Сокиринці — /Н-07/ на ділянці км 35 + 866 — км 63 + 412. Під’їзд до Державного історико-культурного заповідника “Качанівка” на ділянці  км 0 + 000 — км 5 + 300</t>
  </si>
  <si>
    <t xml:space="preserve">Пропозиції щодо обсягів фінансуванян у 2017 році за кошти держбюджету </t>
  </si>
  <si>
    <t>Проект переліку</t>
  </si>
  <si>
    <t>Зміни</t>
  </si>
  <si>
    <t>до розпорядження Кабінету Міністрів України</t>
  </si>
  <si>
    <t>від 18 січня 2017 р. № 14</t>
  </si>
  <si>
    <t>Т-05-14 Добропілля — Красний Лиман на ділянці км 75 + 780 — км 76 + 780</t>
  </si>
  <si>
    <t>М-21 Житомир — Могилів-Подільський (через м.Вінницю) (вибірково)</t>
  </si>
  <si>
    <t xml:space="preserve">Міст через р. Десна на км 113 + 742 автомобільної дороги М-21 Житомир — Могилів-Подільський </t>
  </si>
  <si>
    <t>Міст через р. Десна на км 114 + 032 автомобільної дороги М-21 Житомир — Могилів-Подільський</t>
  </si>
  <si>
    <t>Реконструкція автомобільної дороги М-07 Київ — Ковель — Ягодин (на м. Люблін) на ділянці км 478 + 000 — км 482 + 100 </t>
  </si>
  <si>
    <t>Т-03-02 Піща — Шацьк  — Любомль  — Володимир-Волинський — Павлівка —Горохів — Берестечко — Козин — Кременнець — /М-06/ на ділянці км 16 + 630  — км 30 + 000</t>
  </si>
  <si>
    <t>Т-03-02 Піща — Шацьк  — Любомль  — Володимир-Волинський — Павлівка —Горохів — Берестечко — Козин — Кременнець — /М-06/ на ділянці км 95 + 420 — км 97 + 640</t>
  </si>
  <si>
    <t>Т-05-14 Добропілля — Красний Лиман на ділянці км 28 + 300 — км 36 + 750</t>
  </si>
  <si>
    <t>Т-08-03 Запоріжжя — Маріуполь на ділянці  км 200 + 000 — км 215 + 000</t>
  </si>
  <si>
    <t>Т-08-03 Запоріжжя — Маріуполь на ділянці км 183 + 600 — км 200 + 000</t>
  </si>
  <si>
    <t>Т-05-04 Красноармійськ — Артемівськ — Михайлівка на ділянці  км 31 + 000 — км 48 + 000</t>
  </si>
  <si>
    <t>Н-22 Устилуг — Луцьк — Рівне на ділянці км 13 + 420 — км 16 + 300</t>
  </si>
  <si>
    <t>Н-22 Устилуг — Луцьк — Рівне на ділянці км 16 + 300— км 25 + 300</t>
  </si>
  <si>
    <t>Н-22 Устилуг — Луцьк — Рівне на ділянці км 25 + 300 — км 35 + 000</t>
  </si>
  <si>
    <t>Н-22 Устилуг — Луцьк — Рівне на ділянці км 35 + 000  — км 45 + 300</t>
  </si>
  <si>
    <t>Н-22 Устилуг — Луцьк — Рівне на ділянці км 45 + 300  — км 53 + 650</t>
  </si>
  <si>
    <t>Н-22 Устилуг — Луцьк — Рівне на ділянці км 53 + 650  — км 56 + 650</t>
  </si>
  <si>
    <t>Н-22 Устилуг — Луцьк — Рівне на ділянці км 56 + 650 — км 65 + 000</t>
  </si>
  <si>
    <t>Н-22 Устилуг — Луцьк — Рівне на ділянці км 65 + 000 — км 76 + 000</t>
  </si>
  <si>
    <t xml:space="preserve"> Н-22 Устилуг — Луцьк — Рівне на ділянці км 80 + 100  — км 85 + 420</t>
  </si>
  <si>
    <t>Т-05-18 Богатир — Велика Новосілка — Володарське на ділянці км 74 + 085 — км 80 + 085</t>
  </si>
  <si>
    <t>С 051135 Цукурине — Новоселидівка — Курахове на ділянці км 0 + 000 — км 6 + 000</t>
  </si>
  <si>
    <t xml:space="preserve">Реконструкція автомобільної дороги М-06 Київ — Чоп  (на м. Будапешт через мм. Львів, Мукачеве і Ужгород) на ділянці  км 129 + 600 — км 151 + 730 </t>
  </si>
  <si>
    <t>М-21 Житомир — Могилів-Подільський( через м.Вінницю) на ділянках км 49 + 650 — км 51 + 000, км 51 + 710 — км 52 + 820, км 53 + 100 — км 53 + 397</t>
  </si>
  <si>
    <t>М-21 Житомир — Могилів — Подільський (через м.Вінницю) км 49 + 520 — км 52 + 918 (влаштування освітлення)</t>
  </si>
  <si>
    <t xml:space="preserve">Міст через р.Тетерів в м.Радомишлі на км 31 + 211 автомобільної дороги Т-06-08 Малин — Кочерів </t>
  </si>
  <si>
    <t>Н-09 Мукачеве — Рахів — Богородчани — Івано-Франківськ — Рогатин — Бібрка — Львів на ділянці км 1 + 942 — км 154 + 000</t>
  </si>
  <si>
    <t>О070304 Чепа — Петрово — КПП “Велика Паладь” на ділянці км 8 + 225 — км 19 + 754</t>
  </si>
  <si>
    <t>Шляхопровід через залізницю на км 107 + 443 автомобільної дороги Н-01 Київ — Знам’янка</t>
  </si>
  <si>
    <t>Р-19 Фастів — Митниця — Обухів — Ржищів — Канів на ділянці км 4 + 500 — км 8 + 500</t>
  </si>
  <si>
    <t>Т-13-02 контрольно-пропускний пункт “Танюшівка” — Старобільськ — Артемівськ на ділянці км 101 + 000 — км 103 + 000</t>
  </si>
  <si>
    <t>С141247 Гаї — Звенигород на ділянці км 0 + 000 — км 2 + 000</t>
  </si>
  <si>
    <t>С141410 Нагірне — Звір на ділянці км 0 + 000 — км 16 + 800</t>
  </si>
  <si>
    <t>Міст через р. Кобелячок на км 48 + 190 автомобільної дороги М-22 Полтава  —  Олександрія,  біля с.Свердловське</t>
  </si>
  <si>
    <t>М-22 Полтава  —  Олександрія на ділянці км 57 + 600 — км 59 + 200, на перетині  із залізницею км 58 + 119</t>
  </si>
  <si>
    <t xml:space="preserve">Міст через р. Оленівка на автомобільній дорозі  М-22 Полтава  —  Олександрія, км 58 + 717 </t>
  </si>
  <si>
    <t>М-22 Полтава    Олександрія на ділянці км 64 + 400 — км 66 + 000</t>
  </si>
  <si>
    <t>М-22 Полтава  —  Олександрія на ділянці км 69 + 750 — км 70 + 650</t>
  </si>
  <si>
    <t>М-22 Полтава  —  Олександрія на ділянці км 73 + 000 — км 75 + 000</t>
  </si>
  <si>
    <t xml:space="preserve">Н-07 Київ — Суми — Юнаківка на ділянці км 353 + 750 — км 354 + 350 </t>
  </si>
  <si>
    <t>Мостовий перехід на км 72 + 571 автомобільної дороги Т-19-01 Суми — Миропілля — Краснопілля</t>
  </si>
  <si>
    <t>Р-65 Контрольно-пропускний пункт “Миколаївка” — Семенівка — Новгород-Сіверський — Глухів — контрольно-пропускний пункт “Катеринівка” (окремими ділянками)</t>
  </si>
  <si>
    <t>Влаштування транспортної розв’язки на перетині автомобільних доріг державного значення М-19 Доманове (на м. Брест) — Ковель — Чернівці — Тереблече (на м. Бухарест), км 319 + 650 та Р-41 обхід м.Тернопіль, км 12 + 441</t>
  </si>
  <si>
    <t>Влаштування транспортної розв’язки на перетині автомобільних доріг державного значення Н-18 Івано-Франківськ — Бучач — Тернопіль, км 96 + 384 та Т-09-03 Галич — Підгайці —Сатанів, км 73 + 365</t>
  </si>
  <si>
    <t>Шляхопровід на автомобільній дорозі Харків — Охтирка, км 75 + 661 через залізничну колію ділянки "Куп'єваха — Губарівка"</t>
  </si>
  <si>
    <t xml:space="preserve">Реконструкція мосту через р. Інгулець та підходи до нього на км 30 + 919 автомобільної дороги Кочубеївка — Давидів Брід </t>
  </si>
  <si>
    <t>Т-04-03 Мар’янське — Берислав — /Р-47/  на ділянках км 57 + 000 — км 58 + 400, 
км 58+860 — км 59 + 400</t>
  </si>
  <si>
    <t>Т-04-03 Мар’янське — Берислав — /Р-47/  на ділянках км 67 + 800 — км 68 + 200,
км 68 + 744 — км 72 + 600</t>
  </si>
  <si>
    <t>О26003 Об’їзд смт Берегомет на ділянці км 0 + 000  — км 4 + 147</t>
  </si>
  <si>
    <t>М-01 Київ — Чернігів — Нові Яриловичі ( на м. Гомель). Південний під’їзд до м. Чернігова на ділянці км 1 + 578 — км 9 + 958</t>
  </si>
  <si>
    <t>М-01 Київ — Чернігів — Нові Яриловичі (на м. Гомель). Міст південного під’їзду до м. Чернігова на км 12 + 298</t>
  </si>
  <si>
    <t>Р-67 Чернігів — Ніжин — Прилуки — Пирятин на ділянці км 79 + 601 — км 101 + 000</t>
  </si>
  <si>
    <t xml:space="preserve">(редакції розпорядження  Кабінету Міністрів України </t>
  </si>
  <si>
    <t>від_______2017 р. № ____)</t>
  </si>
  <si>
    <t>Влаштування ров’язки кільцевого типу на км 44 + 570  автомобільної дороги М-03 Київ — Харків — Довжанський (на м. Ростов-на-Дону)</t>
  </si>
  <si>
    <t>Встановлення світлофорного об’єкта на автомобільній дорозі М-19 Доманове (на Брест) — Ковель — Чернівці — Тереблече (на Бухарест), км 511 + 780</t>
  </si>
  <si>
    <t>Встановлення  світлофорного об’єкта  на автомобільній дорозі Н-10 Стрий — Івано-Франківськ —Чернівці — Мамалига (на Кишинів), км 208 + 720</t>
  </si>
  <si>
    <t>Встановлення світлофорного об’єкта  на автомобільній дорозі Н-10 Стрий — Івано-Франківськ —Чернівці — Мамалига (на Кишинів), км 244 + 140</t>
  </si>
  <si>
    <t>Встановлення світлофорного об’єкта  на автомобільній дорозі Н-10 Стрий — Івано-Франківськ — Чернівці — Мамалига (на Кишинів), км 216 + 300</t>
  </si>
  <si>
    <t>Встановлення світлофорного об’єкта  на автомобільній дорозі Н-03 Житомир — Чернівці, км 336 + 820</t>
  </si>
  <si>
    <t>Мостовий перехід через струмок в с. Охіньки на автомобільній дорозі Київ — Суми — Юнаківка (на м. Курськ), км 168 + 510 — км 168 + 910</t>
  </si>
  <si>
    <t>Поточна  редакція розпорядження КМУ № 14 від 18.01.2017</t>
  </si>
  <si>
    <t>Оперативне виконання станом на 08.06.2017</t>
  </si>
  <si>
    <t xml:space="preserve"> Залишок фінансування станом на 08.06.2017</t>
  </si>
  <si>
    <t>% виконанян плану</t>
  </si>
  <si>
    <t>ВСЬОГО:</t>
  </si>
  <si>
    <t>дороги, км</t>
  </si>
  <si>
    <t>Орієнтовний обсяг фінансування, тис. грн</t>
  </si>
  <si>
    <t>ПЕРЕЛІК</t>
  </si>
  <si>
    <t>№ з/п</t>
  </si>
  <si>
    <t>наказ САД № 177 від 20.09.2017</t>
  </si>
  <si>
    <t>С 061002 Велика Волиця - Бичева км 0 + 000 - км 5 + 000</t>
  </si>
  <si>
    <t>необхідних робіт з будівництва, реконструкції, ремонту та утримання автомобільних доріг місцевого значення в Житомирській області на 2018 рік</t>
  </si>
  <si>
    <t>Наявність ПКД (наявна; відсутня)</t>
  </si>
  <si>
    <t>Вид робіт (капітальний ремонт; поточний-середній ремонт; виготовлення ПКД)</t>
  </si>
  <si>
    <t>відсутня</t>
  </si>
  <si>
    <t>поточний середній ремонт</t>
  </si>
  <si>
    <t>Любарський район</t>
  </si>
  <si>
    <t>Черняхівський район</t>
  </si>
  <si>
    <t>С 062204 Некраші - Високе - Головине - Свидя, км 15+600 - км 19+800</t>
  </si>
  <si>
    <t xml:space="preserve">С 062203 Браженка - Видибор - Свидя - Горбулів, км 17+400 - км 19+400 </t>
  </si>
  <si>
    <t>С 062228 Черняхів - Високе - Забріддя км 1 + 000 - км 1 + 550</t>
  </si>
  <si>
    <t>С 062204 Некраші - Високе - Головине - Свидя км 4 + 000 - км 5 + 230</t>
  </si>
  <si>
    <t>С 062204 Некраші - Високе - Головине - Свидя км 5 + 500 - км 6 + 600</t>
  </si>
  <si>
    <t>наказ САД № 136 від 20.07.2017</t>
  </si>
  <si>
    <t>Чуднівський район</t>
  </si>
  <si>
    <t>С 062304 Чуднів-Пилипівка через В.Коровинці, км 14+300-км 16+900</t>
  </si>
  <si>
    <t>поточний-середній ремонт</t>
  </si>
  <si>
    <t>С 062226 Сали - Росівка, км 0+000 - км 1+500</t>
  </si>
  <si>
    <t>Олевський район</t>
  </si>
  <si>
    <t xml:space="preserve">капітальний ремонт </t>
  </si>
  <si>
    <t>С 061506 Під’їзд до ст. Пояски , км 0+000 - км 7+200</t>
  </si>
  <si>
    <t>С 061502 Покровське - Журжевичі, км 0+000 - км 12+000</t>
  </si>
  <si>
    <t>Овруцький район</t>
  </si>
  <si>
    <t>С 061441 Папірня - Велика Хайча - Кобилин км 0 + 000 - км 3 + 300</t>
  </si>
  <si>
    <t xml:space="preserve">поточний середній ремонт </t>
  </si>
  <si>
    <t>С 061410 Першотравневе - Кам’янівка - Олександри км 0 + 000 - км 4 + 600</t>
  </si>
  <si>
    <t>С 061432 Бондари - Бондарівка км 0 + 000 - км 2 + 000</t>
  </si>
  <si>
    <t>наказ САД    № 174 від 14.09.2017</t>
  </si>
  <si>
    <t>С 061458 Хлупляни - Стугівщина км 0 + 000 - км 0 + 500</t>
  </si>
  <si>
    <t>наказ САД     № 174 від 14.09.2017</t>
  </si>
  <si>
    <t>С061409 / Овруч - Народичі / - Раківщина - Велика Фосня км 0+000 - км 3+300, км 5+100 - км 10+500</t>
  </si>
  <si>
    <t>С061403 Мамеч - Велика Чернігівка через Богданівку км 0+000 - км 13+100</t>
  </si>
  <si>
    <t>Новоград-Волинський район</t>
  </si>
  <si>
    <t xml:space="preserve">О 061320 Новоград-Волинський - Ярунь - Баранівка (з підїздом до с.Пилипович),  км 0+000 - км 6+500         </t>
  </si>
  <si>
    <t>С 062104 /Нова Борова - Йосипівка/ - Губенкове, км 8+500 - км 9+500</t>
  </si>
  <si>
    <t>Хорошівський район</t>
  </si>
  <si>
    <t>Коростишівський район</t>
  </si>
  <si>
    <t xml:space="preserve">С 060524 Під’Їзд до с. Горбове км 0 + 000 - км 3 + 900       </t>
  </si>
  <si>
    <t>Ємільчинський район</t>
  </si>
  <si>
    <t>Житомирський район</t>
  </si>
  <si>
    <t>С 060629 Підїзд до с. Пряжів, км 1+300 - км 2+000</t>
  </si>
  <si>
    <t>С 060623 Підїзд до с. Сонячне км 0 + 000 - км 1 + 800</t>
  </si>
  <si>
    <t>С 060620 Дениші - Михайлівка км 0 + 000 - км 1 + 380</t>
  </si>
  <si>
    <t>наказ САД №177 від 20.09.17</t>
  </si>
  <si>
    <t>О 060611 Висока Піч - Троянів - Червоне (з під"їздом до с. М. П’ятигірка), (окремими ділянками)</t>
  </si>
  <si>
    <t>Брусилівський район</t>
  </si>
  <si>
    <t>Затверджена 8 сесією 7 скликання 14.07.2017р. №212</t>
  </si>
  <si>
    <t>С 060405 Привороття - Кочерів, км 0+000 - км 0+850</t>
  </si>
  <si>
    <t>наказ САД №177 від 20.09.18</t>
  </si>
  <si>
    <t>Коростенський район</t>
  </si>
  <si>
    <t>капітальний ремонт</t>
  </si>
  <si>
    <t>Лугинський район</t>
  </si>
  <si>
    <t>О 060915 Лугини - Жеревці ч/з Старосілля, Червону Волоку, км 17+600 - км 19+000</t>
  </si>
  <si>
    <t>С 060902 Жеревці - Миролюбів ч/з Зарічку, Миколаївку, Топільню, км 11+800 - км 14+200</t>
  </si>
  <si>
    <t>С 060927 Під'їзд до ст. Лугини км 0+000 - км 2+700</t>
  </si>
  <si>
    <t>Малинський район</t>
  </si>
  <si>
    <t>С 061131 Під"їзд до с. Гамарня км 0+000 - км 1+500</t>
  </si>
  <si>
    <t>експертний звіт від 05 лютого 2018 №06-0986-17</t>
  </si>
  <si>
    <t>Народицький район</t>
  </si>
  <si>
    <t>С 061203 Закусили - Болотниця, км  0+000 - км 5+900</t>
  </si>
  <si>
    <t>О 061219 Народичі-Малин через Базар км 0 + 000 - км 36 + 421 (окремими ділянками)</t>
  </si>
  <si>
    <t>Попільнянський район</t>
  </si>
  <si>
    <t>Пулинський район</t>
  </si>
  <si>
    <t>С 061704 Соколів - Ясна Поляна через Очеретянку, км 3+640 - км 8+260</t>
  </si>
  <si>
    <t>поточно середній ремонт</t>
  </si>
  <si>
    <t>С 061729 Під"їзд до с. Ягодинка, км  0+000 - км 1+000</t>
  </si>
  <si>
    <t>Радомишльський район</t>
  </si>
  <si>
    <t>О 061835 Радомишль - ст. Ірша км 9 + 100 - км 10 + 600</t>
  </si>
  <si>
    <t>С 061811 Раковичі - Гута Забілоцька, км 6+700 - км 10+900</t>
  </si>
  <si>
    <t>С 061839 Радомишль - Чайківка через Борщів км 6 + 000 - км 8 + 200, км 8+400 - км 10+200</t>
  </si>
  <si>
    <t>Ружинський район</t>
  </si>
  <si>
    <t>О 061629 Попільня - Ружин,  км 26+730</t>
  </si>
  <si>
    <t>Андрушівський район</t>
  </si>
  <si>
    <t>Баранівський район</t>
  </si>
  <si>
    <t>О 060204 Дубрівка - Баранівка (окремими ділянками)</t>
  </si>
  <si>
    <t>С 060207 Довбиш-Наталія,  км 0+000 - км 3+000</t>
  </si>
  <si>
    <t>С 060212 /Новоград-Волинський - Старокостянтинів/ Климентіївка, км 0+000 - км 1+800</t>
  </si>
  <si>
    <t>Бердичівський район</t>
  </si>
  <si>
    <t>С 060312 /Бердичів-Хмільник-Літин/- /М-12// - Велика П´ятигірка, км 0+000 - км 2+500</t>
  </si>
  <si>
    <t>С 060316 Половецьке-Никонівка через Журбинці, км 0+000 - км 7+600</t>
  </si>
  <si>
    <t>С 060311 /Шепетівка-Чуднів-Бердичів/- Скраглівка, км 0+000 - км 1+100</t>
  </si>
  <si>
    <t>С 060313 Мирославка-Малосілка через Демчин, км 0+000 - км 11+000</t>
  </si>
  <si>
    <t>О 060306 Бердичів-Вчорайше-Ружин-Городок км 4+430-км 22+330</t>
  </si>
  <si>
    <t>наказ САД     № 139 від 24.07.2017</t>
  </si>
  <si>
    <t>О 060305 Бердичів - Іванопіль, км 8+921 - км 13+050</t>
  </si>
  <si>
    <t>Романівський район</t>
  </si>
  <si>
    <t xml:space="preserve">С 061917 Лісна Рудня - Дідківці км 0+000 - км 2+500 </t>
  </si>
  <si>
    <t>С 061918/Баранівка - Висока Піч/ - Соболівка - Вила, км 0+000 - км 7+000</t>
  </si>
  <si>
    <t>С 061902 /Шепетівка - Чуднів - Бердичів/ - Мала Козара через Булдичів (з підїздом до с. Пилипо-Кошара), км 0+000 - км 4+500</t>
  </si>
  <si>
    <t>С 061917 Лісна Рудня - Дідківці км 2 + 500 - км 4 + 800</t>
  </si>
  <si>
    <t>С 061926 Під"їзд до с. Дертка км 0 + 000 - км 2 + 000</t>
  </si>
  <si>
    <t>С 061001 Великий Браталів - Меленці, км 3+600 - км 7+400</t>
  </si>
  <si>
    <t>С 061009 Михайлівка - Филинці, (окремими ділянками)</t>
  </si>
  <si>
    <t>О 060102 Андрушівка - Червоне - Закутинці, (окремими ділянками)</t>
  </si>
  <si>
    <t>С 060204 Марянівка - Биківка, км 0+000 - км 7+200</t>
  </si>
  <si>
    <t>С 060208 /Дубрівка-Баранівка/-Йосипівка, км 0+000 - км 0+500</t>
  </si>
  <si>
    <t>С 060235 Баранівка - Деревищина через Кашперівку,  км 8 + 600 - км 13 + 700</t>
  </si>
  <si>
    <t>С 060220 Озерянка - Гриньки, км 0 + 000 - км 2 + 100; км 3 + 500 - км 7 + 131</t>
  </si>
  <si>
    <t>С 060333 Лемеші - Андріяшівка, км 1 + 840 - км 3 + 500</t>
  </si>
  <si>
    <t>С 060309 Хажин - Терехове, км 0+000 - км 3+840</t>
  </si>
  <si>
    <t>наказ САД від 24.07.2017 № 139</t>
  </si>
  <si>
    <t>наказ САД від 17.07.2017 № 132</t>
  </si>
  <si>
    <t>О 060102 Андрушівка - Червоне - Закутинці, км 24 + 000 - км 30 + 000</t>
  </si>
  <si>
    <t>О 061731/М-06/ Довбиш-Залужне, км 22+200- км 28+500</t>
  </si>
  <si>
    <t>С 061904 Під’їзд до с. Червоні Хатки, км 0 + 000 - км 2 + 000</t>
  </si>
  <si>
    <t>С 061801 Радомишль - Тревневе через Кичкирі, Глиницю, км 2+800 - км 11+200</t>
  </si>
  <si>
    <t xml:space="preserve"> О 061628 Парипси - Ставище через Саверці, Почуйки, км 0+000 - км 2+780</t>
  </si>
  <si>
    <t>С061610 Романівка - Почуйки, км 0 + 000 - км 4+260</t>
  </si>
  <si>
    <t>С 060901 ст. Лугини - ст. Кремне через Будо-Літки, Радогощу, Остапи, Калинівку, км 10+000 - км 21+500</t>
  </si>
  <si>
    <t xml:space="preserve">С 060904 / Київ - Ковель- Ягодин / - Іванівка через Великий Дивлин, км 0+000 - км 5+800      </t>
  </si>
  <si>
    <t>С 061241 Норинці - Мар’янівка, км 0+000 - км 5+300</t>
  </si>
  <si>
    <t>С 061205 Ласки - Яжберень, км 0+000 - км 3+500; км 4+700 - км 6+700; км 8+200 - км 9+200; км 13+650 - км 14+650</t>
  </si>
  <si>
    <t>С 061521 Зольня - Сердюки - Лугове, км 0+000 - км 5+800</t>
  </si>
  <si>
    <t>Наявна</t>
  </si>
  <si>
    <t>О 061219 Народичі - Малин через Базар, км 56+800 - км 57+300; км 64+300 - км 66+000</t>
  </si>
  <si>
    <t>С 061839 Радомишль - Чайківка через Борщів, км 0 + 000 - км 6 + 000</t>
  </si>
  <si>
    <t>Відсутня</t>
  </si>
  <si>
    <t>С 060403 Соловіївка - Дивин (окремими ділянками)</t>
  </si>
  <si>
    <t>С 060421 /Київ-Чоп / - Брусилів через Осівці (окремими ділянками)</t>
  </si>
  <si>
    <t xml:space="preserve">С 060421 /Київ-Чоп/ - Брусилів через Осівці, км 4 + 350 - км 6 + 840 </t>
  </si>
  <si>
    <t>С 060402 Нові Озеряни - Здвижка через Привороття, Пилипонку, Романівку, (окремими ділянками)</t>
  </si>
  <si>
    <t xml:space="preserve">Міст через струмок на км 7+287 автодороги С060904 Коростишів - /Київ - Чоп/ через Козіївку, Городське, Новогородське </t>
  </si>
  <si>
    <t xml:space="preserve">С 060815 Кропивня - Голубівка, км 0 + 000 - км 1 + 050 </t>
  </si>
  <si>
    <t>С 060830 Підїзд до с. Червоний Гай, км 1+140 - км 3+430</t>
  </si>
  <si>
    <t>РАЗОМ ПО ОБЛАСТІ:</t>
  </si>
  <si>
    <t>С 060603 Троянів - Головенка, км 0+000 - км 5+020</t>
  </si>
  <si>
    <t xml:space="preserve">С 060525 Кам'яногірка - Мокляки, км 0+000 - км 3+900 </t>
  </si>
  <si>
    <t>виготовлення ПКД</t>
  </si>
  <si>
    <t>С 060808 Кашперівка - Кам'яний Брід через Слобідку (окремими ділянками)</t>
  </si>
  <si>
    <t>С 060634 /Київ - Чоп/ - Давидівка (окремими ділянками)</t>
  </si>
  <si>
    <t>С 060201 Дубрівка - Хижівка через Закриниччя, Забару, (окремими ділянками)</t>
  </si>
  <si>
    <t>С 060319 /М-21/ Швайківка через Агатівку км 0+000 - км 9+200</t>
  </si>
  <si>
    <t>С 060344 Катеринівка - Гвіздава, км 0+000- км 4+000</t>
  </si>
  <si>
    <t>С 060308 Старий Солотвин - Червоне ч/з Кукільню, км 0+000 - км 5+000</t>
  </si>
  <si>
    <t>С 060330 Рея-Гвіздава км 0+000 - км 5+400</t>
  </si>
  <si>
    <t>С 060805 /Сімаківка-Котлярка/ - Осикове через Шахворостівку,  км 0+000 - км 17+400</t>
  </si>
  <si>
    <t>О 062243 Черняхів - Малин - Людвинівка, (окремими ділянками)</t>
  </si>
  <si>
    <t>С 061719 Пулини - Стара Олександрівка через Буряківку, (окремими ділянками)</t>
  </si>
  <si>
    <t>С 061701 Пулини - Ужівка через В"язовець, Кошелівку, Радецьку Болярку, (окремими ділянками)</t>
  </si>
  <si>
    <t>С 061702 Стара Рудня - Чернявка ч/з Зелену Діброву, Теньківка, Пулино Гуту, (окремими ділянками)</t>
  </si>
  <si>
    <t>С 061705 /Київ - Чоп/ - Шереметів через ст. Курне,Грузливець, Павлівку, (окремими ділянками)</t>
  </si>
  <si>
    <t>С 061721 Стрибіж - Калиновий Гай, (окремими ділянками)</t>
  </si>
  <si>
    <t>С 061730 Новий Завод - Чехівці, (окремими ділянками)</t>
  </si>
  <si>
    <t>С 061714 Грузливець - Білка через Старий Майдан, (окремими ділянками)</t>
  </si>
  <si>
    <t>С 061836 Чайківка - Пилиповичі,  (окремими ділянками)</t>
  </si>
  <si>
    <t>С 061939 Миропіль-Вільха, (окремими ділянками)</t>
  </si>
  <si>
    <t xml:space="preserve">О 060306 Бердичів - Вчорайше - Ружин - Городок, (окремими ділянками)  </t>
  </si>
  <si>
    <t xml:space="preserve">С 062305 Вільшанка - Великі Коровинці, (окремими ділянками) </t>
  </si>
  <si>
    <t>С 062011 /Попільня - Ружин / Березянка через Вербівку, Трубіївку,  км 9+000 - км 16+655, км 16+655-км 21+628</t>
  </si>
  <si>
    <t>С 062012 //М -06/ - Кременець - Біла Церква - Софіївка/ - Немиринці через Білилівку, (окремими ділянками)</t>
  </si>
  <si>
    <t xml:space="preserve"> С 061004 Провалівка - Мотовилівка через Вигнанку, Семенівку, (окремими ділянками)</t>
  </si>
  <si>
    <t xml:space="preserve"> С 061007 Печанівка - Кутище через Привітів, Горопаї, (окремими ділянками)</t>
  </si>
  <si>
    <t>С 061007 Печанівка - Кутище через Привітів, Горопаї, (окремими ділянками)</t>
  </si>
  <si>
    <t>С 061003 Глезне - Демківці через Борушківці, Великі Деревичі, Гізівщину, (окремими ділянками)</t>
  </si>
  <si>
    <t>С 062204 Некраші - Високе - Головине - Свидя км 6 + 600 - км 10 + 200</t>
  </si>
  <si>
    <t>С 062209 Забріддя - Городище км 0 + 000 - км 1 + 540</t>
  </si>
  <si>
    <t>С 062201 Троковичі - Гадзинка через Городище км 10 + 700 - км 12 + 700</t>
  </si>
  <si>
    <t>С 062225 Забріддя - Щеніїв км 2 + 800 - км 4 + 360</t>
  </si>
  <si>
    <t>О 062244 Черняхів - Стирти - Федорівка - Очеретянка, (окремими ділянками)</t>
  </si>
  <si>
    <t>О 060510 Сімаківка - Бараші - Пулини - Коростишів - Котлярка, км 61+347 - км 81+383; км 82+121 - км 101+463, (окремими ділянками)</t>
  </si>
  <si>
    <t>О 060305 Бердичів - Іванопіль, км 20+600 - км 27+420</t>
  </si>
  <si>
    <t>О 062345 Чуднів - Іванопіль, км 24+900 - км 29+520</t>
  </si>
  <si>
    <t>О 062346 Вільшанка - Краснопіль - Суслівка, км 24+700 - км 34+800</t>
  </si>
  <si>
    <t>С 062317 Довбиші - Йосипівка - Красноволиця - Красногірка - Довбиші, км 0+000-км 8+000</t>
  </si>
  <si>
    <t>С 062320 Під'їзд до с. Рачки, км 0+000-км 5+800</t>
  </si>
  <si>
    <t>С 062314 Під'їзд до с. Короченки, км 0+000-км 2+300</t>
  </si>
  <si>
    <t>С 062309 Краснопіль - Безпечна км 0 + 000 - км 7 + 000</t>
  </si>
  <si>
    <t>Експертний звід від 12.12.17 № 5009/е/17</t>
  </si>
  <si>
    <t>С 062328 Під'їзд до смт.Вакуленчук, км 0+000-км 3+800</t>
  </si>
  <si>
    <t>С 062322 Турчинівка - Малі Коровинці, км 0+000-км 3+300</t>
  </si>
  <si>
    <t>С 060102 Гальчин - Городківка через Нехворощ км 0+000 - км 1+300</t>
  </si>
  <si>
    <t>О 060101 ст. Степок - Андрушівка - Вчорайше (окремими ділянками)</t>
  </si>
  <si>
    <t xml:space="preserve">О 061320 Новоград-Волинський - Ярунь - Баранівка (з підїздом до с.Пилипович),  км 34+440 - км 37+340         </t>
  </si>
  <si>
    <t>С 061925 Підїзд до с. Товща км 0+000 - км 3+200</t>
  </si>
  <si>
    <t>наявна</t>
  </si>
  <si>
    <t>О 061321 Чижівка-Городниця- Калинівка - Олевськ,   (окремими ділянками)</t>
  </si>
  <si>
    <t xml:space="preserve">С 061303 Городниця - Лучиця км 0 + 000 - км 5 + 000 </t>
  </si>
  <si>
    <t>О 061320 Новоград-Волинський - Ярунь - Баранівка  (з підїздом до с. Пилиповичі) км 9+105 - км 20+100</t>
  </si>
  <si>
    <t>С 061318 Корець -Повчине, км 0+000 - км 1+400</t>
  </si>
  <si>
    <t>С 061354 Новоград-Волинський - Курчицька Гута через Красилівку, км 0+000 - км 5+800</t>
  </si>
  <si>
    <t>С 061407 Словечне - Возничі через Листвин, Н.Велідники, Слободу, Лучанки, км 3+300 - км 9+600</t>
  </si>
  <si>
    <t xml:space="preserve">С 061457 Поліське - Павловичі - Мишковичі км 0 + 000 - км 1 + 700 </t>
  </si>
  <si>
    <t>С 061407 Словечне - Возничі через Листвин, Н.Велідники, Слободу, Лучанки, км 40+500 - км 45+700</t>
  </si>
  <si>
    <t>О 061423 Овруч - Словечне, км 5+200 - км 8+200</t>
  </si>
  <si>
    <t>С 061427 Підїзд до с.Корчівка, км 0+000 - км 2+800</t>
  </si>
  <si>
    <t>С 061528 Олевськ –Тепениця - Обище - Замисловичі, км 3+700 - км 6+600</t>
  </si>
  <si>
    <t>С 061501 Олевськ - Покровське, км 0+000 - км 16+600</t>
  </si>
  <si>
    <t>О 061321  Чижівка -Городниця - Калинівка -Олевськ, км 85+518 - км 86+418</t>
  </si>
  <si>
    <t>С 061519 Сущани - Андріївка км 0 + 000 - км 4 + 000</t>
  </si>
  <si>
    <t>С 061528 Олевськ - Тепениця - Обище - Замисловичі км 0 + 000 - км 3 + 700</t>
  </si>
  <si>
    <t xml:space="preserve">С 061505 Кишин - Стовпинка – Жубровичі, км 0+000 - км 14+500 </t>
  </si>
  <si>
    <t>С 061528 Олевськ - Тепениця - Обище - Замисловичі, км 6+600 - км 28+600</t>
  </si>
  <si>
    <t>С 061503 Бучмани – Білокоровичі - Діброва - Новоозерянка, км 0+000 - км 5+200</t>
  </si>
  <si>
    <t>С 061510 Майдан Копищенський - Копище, км 0+000 - км 9+100</t>
  </si>
  <si>
    <t>С 062136 Хорошів - Яблунівка км 0+000 - км 7+450</t>
  </si>
  <si>
    <t>С062101 / Виступовичі - Могилів-Подільський / - Жовтнівка через Небіж  км 0+000 - км 3+760</t>
  </si>
  <si>
    <t>С062108 / Виступовичі - Могилів-Подільський / - Фасова  км 0+000 - км 1+100</t>
  </si>
  <si>
    <t>С 062133 Курганці-Крук через Суховолю км 0+000 - км 5+336</t>
  </si>
  <si>
    <t>С 062136 Хорошів - Яблунівка км 7+450 - км 8+882</t>
  </si>
  <si>
    <t>С 062137 Краївщина - /Виступовичі - Могилів-Подільський/ через Кропивню, км 0+600 - км 3+800; км 4+800 - км 8+100; км 8+950 - км 15+450</t>
  </si>
  <si>
    <t>С 062104 /Нова Борова - Йосипівка/ - Губенкове, км 9+500 - км 10+400; км 13+100 - км 17+300</t>
  </si>
  <si>
    <t>С 062104 /Нова Борова - Йосипівка/ - Губенкове, км 0+000 - км 8+500</t>
  </si>
  <si>
    <t>С 062103 / Виступовичі - Могилів-Подільський / - Ісаківка - Нова Борова, км 0+000 - км 16+100</t>
  </si>
  <si>
    <t>С 062107 / /М-06/ - Пулини - Хорошів -  /М-21/ / - Небіж через Хичів, км 0+000 - км 4+200</t>
  </si>
  <si>
    <t>C 062119 Під"їзд до с. Краснорічка, км 0+000 - км 3+000</t>
  </si>
  <si>
    <t>С 062136 Хорошів - Яблунівка,  км 8+882 - км 10+400; км 11+750 - км 17+300; км 21+400 - км 23+200</t>
  </si>
  <si>
    <t>О 060508 Бараші - Хорошів - Топорище, км  34+675 - км 39+675</t>
  </si>
  <si>
    <t>С 060401 Костовці - Ковганівка через Містечко, км 3+940 - км 4+240</t>
  </si>
  <si>
    <t>С 060546 Бараші - Ємільчине через Вірівку, Хутір-Мокляки, км 0 + 000 - км 2+800,  км 19 + 900 - км 21+800</t>
  </si>
  <si>
    <t>О 060611 Висока Піч - Троянів - Червоне (з під"їздом до с. М. П’ятигірка), (окремими ділянками в межах Житомисрького району)</t>
  </si>
  <si>
    <t xml:space="preserve">С 060608 Рудня Пошта - Болярка через Заможне, Василівку, км 0+000 - км 16+300 </t>
  </si>
  <si>
    <t>С 060626 Дениші - Улянівка км 0 + 000 - км 7 + 300</t>
  </si>
  <si>
    <t>С 060621 Корчак - Катеринівка км 0 + 000 - км 2 + 600</t>
  </si>
  <si>
    <t>С 060601 /Житомир - Чернівці/ - Буки км 0 + 000 - км 2 + 000</t>
  </si>
  <si>
    <t>О 060510 Сімаківка - Бараші - Пулини - Коростишів - Котлярка км 149+000 - км 155+400</t>
  </si>
  <si>
    <t>О 060713 Поліське - Гулянка через Ришавку (окремими ділянками)</t>
  </si>
  <si>
    <t>С 060759 Коростень - Корма через Ходаки, Каленське, км 0+000 - км 19+500</t>
  </si>
  <si>
    <t>С 060709 Вигів - Омелянівка через Березівку км 0 + 000 - км 14 + 200</t>
  </si>
  <si>
    <t>наказ САД № 137 від 24.07.2017</t>
  </si>
  <si>
    <t>С060707 Підїзд до ст. Омелянівка км 0 + 000 - км 1 + 496</t>
  </si>
  <si>
    <t>С 060715 /Київ - Ковель - Ягодин/ - Болярка через Стремигород км 0 + 000 - км 0 + 500</t>
  </si>
  <si>
    <t>С 060926 Липники - Лугини км 0 +000 - км 12+700</t>
  </si>
  <si>
    <t xml:space="preserve">С 060904 / Київ - Ковель- Ягодин / - Іванівка через Великий Дивлин км 0+000 - км 5+800      </t>
  </si>
  <si>
    <t>О 062243 Черняхів - Малин - Людвинівка (окремими ділянками)</t>
  </si>
  <si>
    <t>С 061103 /Київ-Ковель-Ягодин/ - Недашки через Владівку, Скурати км 5+300 - км 8+200</t>
  </si>
  <si>
    <t>О 061219 Народичі - Малин через Базар, км 36+421 - км 67+698</t>
  </si>
  <si>
    <t>О 061116 /Нова Борова -  Йосипівка/ - Малин через Щербатівку, Слобідку км 4+200 - км 23+500</t>
  </si>
  <si>
    <t>С 061139 /Київ - Ковель - Ягодин/ - Чоповичі через Йосипівку км 0 + 000 - км 7 + 500</t>
  </si>
  <si>
    <t>О 061219 Народичі - Малин ч/з Базар, км 25+100 - км 26+200; км 28+400 - км 29+400; км 29+400 - км 30+300; км 31+000 - км 32+000</t>
  </si>
  <si>
    <t>С 061602  Ходорків - Мохначка через Липки, Криве, Корнин, Білки, км 0+000 - км 18+150</t>
  </si>
  <si>
    <t>С 061608 /Попільня - Ружин/ - Харліївка через Красногірку, км  0+000 - км 6+700</t>
  </si>
  <si>
    <t xml:space="preserve">С 061604 /Андрушки - Харліївка/ - Василівка, км  0+000 - км 4+900              </t>
  </si>
  <si>
    <t>О 061629 Попільня - Ружин,  км 18+890 - км 24+500</t>
  </si>
  <si>
    <t>С 061618 /Попільня - Ружин/ - Макарівка км 0 + 000 - км 1 + 800</t>
  </si>
  <si>
    <t>С 061602 Ходорків - Мохначка через Липки, Криве, Корнин, Білки км 18 + 150 - км 26+950</t>
  </si>
  <si>
    <t>С 061604 /Андрушки - Харліївка/ - Василівка км 0 + 000 - км 4 + 940</t>
  </si>
  <si>
    <t>С 061603 Андрушки - Харліївка км 0 + 000 - км 8 + 000</t>
  </si>
  <si>
    <t>С 061704 Соколів - Ясна Поляна через Очеретянку, км 0+000 - км 3+640</t>
  </si>
  <si>
    <t>О 060510 Сімаківка - Бараші - Пулини - Коростишів - Котлярка, км 41+300-44+300</t>
  </si>
  <si>
    <t>С 061715 Київ-Чоп-Ходорків через Тетірку 0+000-6+000</t>
  </si>
  <si>
    <t>О 061835 Радомишль - ст.Ірша, км 18+300 - км 26+300</t>
  </si>
  <si>
    <t>С 061804 Потіївка - Гута Потіївка через Нову Буду, Будилівку км 4+000 - км 16+200 (від с. Нова Буда до с. Гута Потіївка)</t>
  </si>
  <si>
    <t>С 061802 Облітки - Вишевичі через Мірчу км 0 + 000 - км 3 + 700</t>
  </si>
  <si>
    <t>С 061805 Потіївка - Гута Потіївка через Стару Буду км 7 + 000 - км 12 + 000</t>
  </si>
  <si>
    <t>С 061828 Підїзд до с. Вихля км 0 + 000 - км 2 + 800</t>
  </si>
  <si>
    <t>С 062013 /Бердичів - Ружин - Городок/ - Огіївка - Мар’янівка - Котелянка (з підїздом до с.Княжики)</t>
  </si>
  <si>
    <t>О 062040 Ружин - Топори - Рогачі, км 0+000 - км 14+700</t>
  </si>
  <si>
    <t>С 062019 Під'їзд до с.Зарудинці, км 0+000 - км 2+600</t>
  </si>
  <si>
    <t>С 062014 /Бердичів - Ружин - Городок/ - Мала Чернявка - Роставиця - /Бердичів - Ружин - Городок/, км 0+000 - км 15+700</t>
  </si>
  <si>
    <t>О 060509 а\д Бараші-Ємільчине ч\з Брідок-Рихальське-Куліші км - 0+000 - км 22+700</t>
  </si>
  <si>
    <t>О 061525 /М-07/-Чижівка чз Осівку-Ємільчине-Серби км 33+400 - км 55+200</t>
  </si>
  <si>
    <t>О 061525 /М-07/-Чижівка чз Осівку-Ємільчине-Серби, км 3+000 - км 26+600</t>
  </si>
  <si>
    <t>С 060605 Яблунець - Кам"янка км 0+000 - 3+900</t>
  </si>
  <si>
    <t>С 060502 Адамове-Сергіівка Середи км 0+000 - км 29+500</t>
  </si>
  <si>
    <t>С 060501 Осова-В.Цвіля-Серби км 0+000 - км 13+200</t>
  </si>
  <si>
    <t xml:space="preserve">С 060509 Сорочень - Б.Бобриця - Синявка км 0+000 - км 10+000 </t>
  </si>
  <si>
    <t>С 060503 З.Давидівка-М.Глумча-Підлуби км 19+000 - 21+900</t>
  </si>
  <si>
    <t>С 060506 Куліші Андрієвичі км 0+000 - км 9+800</t>
  </si>
  <si>
    <t>С 060510 Дуга-Рясне-В.Яблунець км 21+000 - км 24+000</t>
  </si>
  <si>
    <t>С 060607 Гуйва - Озерне (з примиканням на км 2+567), км 0+000 - км 8+400</t>
  </si>
  <si>
    <t>С 062202 Селець - Сали км 0+000 - км 5+100</t>
  </si>
  <si>
    <t>С 062212 Нові Сали - Росівка км 0+000 - км 2+200</t>
  </si>
  <si>
    <t>С 060546 Бараші - Ємільчине через Вірівку, Хутір-Мокляки, км 0 + 000 - км 2+800</t>
  </si>
  <si>
    <t>С 060808 Кашперівка - Кам'яний Брід через Слобідку, км 4+240 - км  10+570</t>
  </si>
  <si>
    <t>С 061615 /Житомир - Сквира - Ставище/ - Голуб'ятин,  км 0 + 000 - км 2+800</t>
  </si>
  <si>
    <t>С061407 Словечне - Возничі через Листвин, Нові Велідники, Слободу, Лучанки, км 49+500 - км 66+500</t>
  </si>
  <si>
    <r>
      <t>С061421 Верпа - Козулі - Мацьки - Возничі</t>
    </r>
    <r>
      <rPr>
        <sz val="16"/>
        <color indexed="60"/>
        <rFont val="Times New Roman"/>
        <family val="1"/>
        <charset val="204"/>
      </rPr>
      <t xml:space="preserve"> </t>
    </r>
    <r>
      <rPr>
        <sz val="16"/>
        <color indexed="8"/>
        <rFont val="Times New Roman"/>
        <family val="1"/>
        <charset val="204"/>
      </rPr>
      <t>км 0+000 - км 16+600</t>
    </r>
  </si>
  <si>
    <t>С061503 Бучмани - Білокоровичі - Діброва - Новоозерянка км 16+800 - 23+200</t>
  </si>
  <si>
    <t>С061503С061504 Радовель - Замисловичіа км 4+900 - км 11+100</t>
  </si>
  <si>
    <t>С061507 Лопатичі - Кам'янка км 0+000 - км 6+400</t>
  </si>
  <si>
    <t>О 060713 Поліське - Гулянка через Ришавку км 11+500 - км 25+000</t>
  </si>
  <si>
    <t>Міст через річку Жерев на а/д С 060903 / Київ - Ковель - Ягодин / - Степанівка через Старі Новаки</t>
  </si>
  <si>
    <t xml:space="preserve">С 061101 Забране - Візня через Буки, Ворсівку км 30+300 - км 39+200 </t>
  </si>
  <si>
    <t>С061111 Писарівка - Репище через Владівку км 0+000 - км 6+900</t>
  </si>
  <si>
    <t>Перелік до Програми</t>
  </si>
  <si>
    <t>С 060801 Кмитів - Городенька через Студеницю, км 3+000 - км 4+130</t>
  </si>
  <si>
    <t>С 061101 Забране-Візня через Буки,Ворсівку км 0+100 – 8+000, км 12+000 – 15+000, км 16+000 – 30+100</t>
  </si>
  <si>
    <t>С061301 Прихід - Червона Воля (окремими ділянками)</t>
  </si>
  <si>
    <t>С 061304 / Київ-Чоп/ - Партизанське через Суховолю, (окремими ділянками)</t>
  </si>
  <si>
    <t xml:space="preserve">Р-31 Бердичів - Хмільник - Літин - /М-12/ км 17 + 000 - км 18 + 750                                                        </t>
  </si>
  <si>
    <t>С 061001 Великий Браталів - Меленці, км 0+000 - км 12+100</t>
  </si>
  <si>
    <t>С 060333 Лемеші - Андріяшівка, км 1 + 840 - км 4 + 300</t>
  </si>
  <si>
    <t>С 060606 Дениші - Висока Піч, км 0+000 - км 12+300</t>
  </si>
  <si>
    <t>С 060906 Лугини - Солов'ї км 0+500 - км 2+500</t>
  </si>
  <si>
    <t xml:space="preserve">С 061515 Новоозерянка - Рудня Озерянська, км 0+000 - км 9+000 </t>
  </si>
  <si>
    <t>С060707 Підїзд до ст. Омелянівка км 0 + 000 - км 1 + 200</t>
  </si>
  <si>
    <t>С 061925 Під’їзд до с. Товща км 0+000 - км 3+200</t>
  </si>
  <si>
    <t>С 061408 Під"їзд до ст. Велідники, км 0+000 - км 2+400</t>
  </si>
  <si>
    <t>С 061420 Побичі - Делета  км 5+400 - км 17+245</t>
  </si>
  <si>
    <t>О 061422 Ігнатпіль - Усове - Кованка  км 40+100 - км 53+783 (окремими ділянками</t>
  </si>
  <si>
    <t>С 061442 Переброди - Нова Рудня  км 0+000 - км 3+880</t>
  </si>
  <si>
    <t>С061418 Красилівка - Рокитне  км 0+000 - км 0+800</t>
  </si>
  <si>
    <t>С061418 Красилівка - Рокитне  км 0+800 - км 13+365</t>
  </si>
  <si>
    <t>С 061407 Словечне - Возничі через Листвин, Нові Велідники, Слободу, Лучанки, км 16+665 - км 21+395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</si>
</sst>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#,##0.0"/>
    <numFmt numFmtId="166" formatCode="0.0"/>
    <numFmt numFmtId="167" formatCode="0.000"/>
    <numFmt numFmtId="168" formatCode="#,##0.000"/>
    <numFmt numFmtId="169" formatCode="0.00000"/>
    <numFmt numFmtId="170" formatCode="#,##0.0000"/>
    <numFmt numFmtId="171" formatCode="#,##0.00000"/>
    <numFmt numFmtId="172" formatCode="0.0%"/>
    <numFmt numFmtId="173" formatCode="0.0000"/>
  </numFmts>
  <fonts count="41" x14ac:knownFonts="1">
    <font>
      <sz val="10"/>
      <name val="Arial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 Cyr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14"/>
      <name val="Arial"/>
      <family val="2"/>
      <charset val="204"/>
    </font>
    <font>
      <b/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6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11" fillId="0" borderId="0"/>
    <xf numFmtId="0" fontId="2" fillId="0" borderId="0"/>
    <xf numFmtId="0" fontId="4" fillId="0" borderId="0"/>
    <xf numFmtId="0" fontId="5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8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8" fontId="25" fillId="2" borderId="0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 applyBorder="1" applyAlignment="1">
      <alignment horizontal="left" vertical="center" wrapText="1"/>
    </xf>
    <xf numFmtId="4" fontId="25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165" fontId="25" fillId="2" borderId="0" xfId="0" applyNumberFormat="1" applyFont="1" applyFill="1" applyBorder="1" applyAlignment="1">
      <alignment horizontal="center" vertical="center" wrapText="1"/>
    </xf>
    <xf numFmtId="2" fontId="25" fillId="2" borderId="0" xfId="0" applyNumberFormat="1" applyFont="1" applyFill="1" applyBorder="1" applyAlignment="1">
      <alignment horizontal="left" vertical="center" wrapText="1"/>
    </xf>
    <xf numFmtId="168" fontId="25" fillId="2" borderId="0" xfId="0" applyNumberFormat="1" applyFont="1" applyFill="1" applyBorder="1" applyAlignment="1">
      <alignment horizontal="center" vertical="center"/>
    </xf>
    <xf numFmtId="165" fontId="25" fillId="2" borderId="0" xfId="0" applyNumberFormat="1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center" vertical="center" wrapText="1"/>
    </xf>
    <xf numFmtId="168" fontId="25" fillId="2" borderId="0" xfId="9" applyNumberFormat="1" applyFont="1" applyFill="1" applyBorder="1" applyAlignment="1">
      <alignment horizontal="center" vertical="center" wrapText="1"/>
    </xf>
    <xf numFmtId="0" fontId="25" fillId="2" borderId="0" xfId="9" applyFont="1" applyFill="1" applyBorder="1" applyAlignment="1">
      <alignment horizontal="left" vertical="center" wrapText="1"/>
    </xf>
    <xf numFmtId="165" fontId="25" fillId="2" borderId="0" xfId="9" applyNumberFormat="1" applyFont="1" applyFill="1" applyBorder="1" applyAlignment="1">
      <alignment horizontal="center" vertical="center" wrapText="1"/>
    </xf>
    <xf numFmtId="4" fontId="25" fillId="2" borderId="0" xfId="9" applyNumberFormat="1" applyFont="1" applyFill="1" applyBorder="1" applyAlignment="1">
      <alignment horizontal="center" vertical="center" wrapText="1"/>
    </xf>
    <xf numFmtId="168" fontId="25" fillId="2" borderId="0" xfId="0" applyNumberFormat="1" applyFont="1" applyFill="1" applyBorder="1" applyAlignment="1">
      <alignment vertical="center" wrapText="1"/>
    </xf>
    <xf numFmtId="166" fontId="25" fillId="2" borderId="0" xfId="0" applyNumberFormat="1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5" fontId="25" fillId="2" borderId="0" xfId="0" applyNumberFormat="1" applyFont="1" applyFill="1" applyBorder="1" applyAlignment="1">
      <alignment horizontal="center" vertical="center"/>
    </xf>
    <xf numFmtId="165" fontId="1" fillId="2" borderId="0" xfId="9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1" fillId="2" borderId="0" xfId="9" applyFont="1" applyFill="1" applyBorder="1" applyAlignment="1">
      <alignment horizontal="left" vertical="center" wrapText="1"/>
    </xf>
    <xf numFmtId="168" fontId="1" fillId="2" borderId="0" xfId="9" applyNumberFormat="1" applyFont="1" applyFill="1" applyBorder="1" applyAlignment="1">
      <alignment horizontal="center" vertical="center" wrapText="1"/>
    </xf>
    <xf numFmtId="4" fontId="1" fillId="2" borderId="0" xfId="9" applyNumberFormat="1" applyFont="1" applyFill="1" applyBorder="1" applyAlignment="1">
      <alignment horizontal="center" vertical="center" wrapText="1"/>
    </xf>
    <xf numFmtId="168" fontId="1" fillId="2" borderId="0" xfId="0" applyNumberFormat="1" applyFont="1" applyFill="1" applyBorder="1" applyAlignment="1">
      <alignment horizontal="center" vertical="center" wrapText="1"/>
    </xf>
    <xf numFmtId="165" fontId="8" fillId="2" borderId="0" xfId="9" applyNumberFormat="1" applyFont="1" applyFill="1" applyBorder="1" applyAlignment="1">
      <alignment horizontal="center" vertical="center" wrapText="1"/>
    </xf>
    <xf numFmtId="168" fontId="1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4" fontId="25" fillId="2" borderId="0" xfId="0" applyNumberFormat="1" applyFont="1" applyFill="1" applyBorder="1" applyAlignment="1">
      <alignment horizontal="center" vertical="center"/>
    </xf>
    <xf numFmtId="171" fontId="25" fillId="2" borderId="0" xfId="9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171" fontId="1" fillId="2" borderId="0" xfId="9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/>
    </xf>
    <xf numFmtId="3" fontId="27" fillId="2" borderId="1" xfId="0" applyNumberFormat="1" applyFont="1" applyFill="1" applyBorder="1" applyAlignment="1">
      <alignment horizontal="center" vertical="center"/>
    </xf>
    <xf numFmtId="165" fontId="27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vertical="center"/>
    </xf>
    <xf numFmtId="3" fontId="28" fillId="2" borderId="1" xfId="0" applyNumberFormat="1" applyFont="1" applyFill="1" applyBorder="1" applyAlignment="1">
      <alignment horizontal="center" vertical="center"/>
    </xf>
    <xf numFmtId="165" fontId="28" fillId="2" borderId="1" xfId="0" applyNumberFormat="1" applyFont="1" applyFill="1" applyBorder="1" applyAlignment="1">
      <alignment horizontal="center" vertical="center"/>
    </xf>
    <xf numFmtId="165" fontId="3" fillId="2" borderId="0" xfId="9" applyNumberFormat="1" applyFont="1" applyFill="1" applyBorder="1" applyAlignment="1">
      <alignment horizontal="center" vertical="center" wrapText="1"/>
    </xf>
    <xf numFmtId="168" fontId="3" fillId="2" borderId="0" xfId="0" applyNumberFormat="1" applyFont="1" applyFill="1" applyBorder="1" applyAlignment="1">
      <alignment horizontal="center" vertical="center" wrapText="1"/>
    </xf>
    <xf numFmtId="165" fontId="29" fillId="2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6" fontId="27" fillId="2" borderId="2" xfId="0" applyNumberFormat="1" applyFont="1" applyFill="1" applyBorder="1" applyAlignment="1">
      <alignment vertical="center" wrapText="1"/>
    </xf>
    <xf numFmtId="166" fontId="27" fillId="2" borderId="3" xfId="0" applyNumberFormat="1" applyFont="1" applyFill="1" applyBorder="1" applyAlignment="1">
      <alignment vertical="center" wrapText="1"/>
    </xf>
    <xf numFmtId="166" fontId="27" fillId="2" borderId="4" xfId="0" applyNumberFormat="1" applyFont="1" applyFill="1" applyBorder="1" applyAlignment="1">
      <alignment vertical="center" wrapText="1"/>
    </xf>
    <xf numFmtId="166" fontId="27" fillId="2" borderId="5" xfId="0" applyNumberFormat="1" applyFont="1" applyFill="1" applyBorder="1" applyAlignment="1">
      <alignment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0" fillId="2" borderId="0" xfId="0" applyFill="1"/>
    <xf numFmtId="0" fontId="25" fillId="2" borderId="0" xfId="0" applyFont="1" applyFill="1" applyAlignment="1">
      <alignment wrapText="1"/>
    </xf>
    <xf numFmtId="168" fontId="25" fillId="2" borderId="0" xfId="0" applyNumberFormat="1" applyFont="1" applyFill="1" applyAlignment="1">
      <alignment horizontal="center" vertical="center" wrapText="1"/>
    </xf>
    <xf numFmtId="166" fontId="27" fillId="2" borderId="1" xfId="0" applyNumberFormat="1" applyFont="1" applyFill="1" applyBorder="1" applyAlignment="1">
      <alignment horizontal="center" vertical="center" wrapText="1"/>
    </xf>
    <xf numFmtId="165" fontId="9" fillId="2" borderId="0" xfId="9" applyNumberFormat="1" applyFont="1" applyFill="1" applyBorder="1" applyAlignment="1">
      <alignment horizontal="center" vertical="center" wrapText="1"/>
    </xf>
    <xf numFmtId="165" fontId="31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165" fontId="1" fillId="2" borderId="0" xfId="9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 wrapText="1"/>
    </xf>
    <xf numFmtId="165" fontId="0" fillId="2" borderId="0" xfId="0" applyNumberFormat="1" applyFill="1"/>
    <xf numFmtId="171" fontId="0" fillId="2" borderId="0" xfId="0" applyNumberFormat="1" applyFill="1"/>
    <xf numFmtId="170" fontId="0" fillId="2" borderId="0" xfId="0" applyNumberFormat="1" applyFill="1"/>
    <xf numFmtId="0" fontId="3" fillId="2" borderId="0" xfId="0" applyFont="1" applyFill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165" fontId="29" fillId="2" borderId="0" xfId="0" applyNumberFormat="1" applyFont="1" applyFill="1" applyBorder="1" applyAlignment="1">
      <alignment horizontal="center" vertical="center"/>
    </xf>
    <xf numFmtId="168" fontId="29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horizontal="center" vertical="center" wrapText="1"/>
    </xf>
    <xf numFmtId="0" fontId="25" fillId="2" borderId="0" xfId="16" applyFont="1" applyFill="1" applyBorder="1" applyAlignment="1">
      <alignment horizontal="left" vertical="center" wrapText="1"/>
    </xf>
    <xf numFmtId="0" fontId="25" fillId="2" borderId="0" xfId="15" applyFont="1" applyFill="1" applyBorder="1" applyAlignment="1">
      <alignment horizontal="left" vertical="center" wrapText="1"/>
    </xf>
    <xf numFmtId="0" fontId="1" fillId="2" borderId="0" xfId="7" applyFont="1" applyFill="1" applyBorder="1" applyAlignment="1">
      <alignment vertical="center" wrapText="1"/>
    </xf>
    <xf numFmtId="165" fontId="25" fillId="2" borderId="0" xfId="0" applyNumberFormat="1" applyFont="1" applyFill="1" applyAlignment="1">
      <alignment horizontal="left" vertical="center" wrapText="1"/>
    </xf>
    <xf numFmtId="0" fontId="3" fillId="2" borderId="0" xfId="10" applyFont="1" applyFill="1" applyBorder="1" applyAlignment="1">
      <alignment horizontal="left" vertical="center" wrapText="1"/>
    </xf>
    <xf numFmtId="165" fontId="32" fillId="2" borderId="0" xfId="0" applyNumberFormat="1" applyFont="1" applyFill="1" applyBorder="1" applyAlignment="1">
      <alignment horizontal="left" vertical="center" wrapText="1"/>
    </xf>
    <xf numFmtId="171" fontId="25" fillId="2" borderId="0" xfId="0" applyNumberFormat="1" applyFont="1" applyFill="1" applyBorder="1" applyAlignment="1">
      <alignment horizontal="center" vertical="center" wrapText="1"/>
    </xf>
    <xf numFmtId="165" fontId="25" fillId="2" borderId="0" xfId="0" applyNumberFormat="1" applyFont="1" applyFill="1" applyBorder="1" applyAlignment="1">
      <alignment horizontal="left" vertical="top" wrapText="1"/>
    </xf>
    <xf numFmtId="171" fontId="25" fillId="2" borderId="0" xfId="0" applyNumberFormat="1" applyFont="1" applyFill="1" applyBorder="1" applyAlignment="1">
      <alignment horizontal="center" vertical="center"/>
    </xf>
    <xf numFmtId="168" fontId="28" fillId="2" borderId="1" xfId="0" applyNumberFormat="1" applyFont="1" applyFill="1" applyBorder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center"/>
    </xf>
    <xf numFmtId="169" fontId="27" fillId="2" borderId="1" xfId="0" applyNumberFormat="1" applyFont="1" applyFill="1" applyBorder="1" applyAlignment="1">
      <alignment horizontal="center" vertical="center"/>
    </xf>
    <xf numFmtId="169" fontId="27" fillId="2" borderId="1" xfId="0" applyNumberFormat="1" applyFont="1" applyFill="1" applyBorder="1" applyAlignment="1">
      <alignment vertical="center"/>
    </xf>
    <xf numFmtId="169" fontId="0" fillId="2" borderId="0" xfId="0" applyNumberFormat="1" applyFill="1"/>
    <xf numFmtId="165" fontId="33" fillId="2" borderId="1" xfId="0" applyNumberFormat="1" applyFont="1" applyFill="1" applyBorder="1" applyAlignment="1">
      <alignment horizontal="center" vertical="center"/>
    </xf>
    <xf numFmtId="171" fontId="25" fillId="2" borderId="0" xfId="0" applyNumberFormat="1" applyFont="1" applyFill="1" applyAlignment="1">
      <alignment horizontal="center" vertical="center" wrapText="1"/>
    </xf>
    <xf numFmtId="171" fontId="25" fillId="2" borderId="1" xfId="0" applyNumberFormat="1" applyFont="1" applyFill="1" applyBorder="1" applyAlignment="1">
      <alignment horizontal="center" vertical="center" wrapText="1"/>
    </xf>
    <xf numFmtId="171" fontId="25" fillId="2" borderId="6" xfId="0" applyNumberFormat="1" applyFont="1" applyFill="1" applyBorder="1" applyAlignment="1">
      <alignment horizontal="center" vertical="center" wrapText="1"/>
    </xf>
    <xf numFmtId="171" fontId="29" fillId="2" borderId="2" xfId="0" applyNumberFormat="1" applyFont="1" applyFill="1" applyBorder="1" applyAlignment="1">
      <alignment horizontal="center" vertical="center" wrapText="1"/>
    </xf>
    <xf numFmtId="171" fontId="25" fillId="2" borderId="2" xfId="0" applyNumberFormat="1" applyFont="1" applyFill="1" applyBorder="1" applyAlignment="1">
      <alignment horizontal="center" vertical="center" wrapText="1"/>
    </xf>
    <xf numFmtId="171" fontId="29" fillId="2" borderId="0" xfId="0" applyNumberFormat="1" applyFont="1" applyFill="1" applyBorder="1" applyAlignment="1">
      <alignment horizontal="center" vertical="center"/>
    </xf>
    <xf numFmtId="171" fontId="1" fillId="2" borderId="0" xfId="0" applyNumberFormat="1" applyFont="1" applyFill="1" applyBorder="1" applyAlignment="1">
      <alignment horizontal="center" vertical="center" wrapText="1"/>
    </xf>
    <xf numFmtId="171" fontId="31" fillId="2" borderId="0" xfId="0" applyNumberFormat="1" applyFont="1" applyFill="1" applyBorder="1" applyAlignment="1">
      <alignment horizontal="center" vertical="center" wrapText="1"/>
    </xf>
    <xf numFmtId="171" fontId="29" fillId="2" borderId="0" xfId="0" applyNumberFormat="1" applyFont="1" applyFill="1" applyBorder="1" applyAlignment="1">
      <alignment horizontal="center" vertical="center" wrapText="1"/>
    </xf>
    <xf numFmtId="171" fontId="14" fillId="2" borderId="0" xfId="0" applyNumberFormat="1" applyFont="1" applyFill="1" applyBorder="1" applyAlignment="1">
      <alignment horizontal="center" vertical="center" wrapText="1"/>
    </xf>
    <xf numFmtId="171" fontId="25" fillId="2" borderId="0" xfId="0" applyNumberFormat="1" applyFont="1" applyFill="1" applyBorder="1" applyAlignment="1">
      <alignment horizontal="left" vertical="center" wrapText="1"/>
    </xf>
    <xf numFmtId="171" fontId="25" fillId="2" borderId="0" xfId="20" applyNumberFormat="1" applyFont="1" applyFill="1" applyBorder="1" applyAlignment="1">
      <alignment horizontal="center" vertical="center"/>
    </xf>
    <xf numFmtId="171" fontId="9" fillId="2" borderId="0" xfId="9" applyNumberFormat="1" applyFont="1" applyFill="1" applyBorder="1" applyAlignment="1">
      <alignment horizontal="center" vertical="center" wrapText="1"/>
    </xf>
    <xf numFmtId="171" fontId="3" fillId="2" borderId="0" xfId="9" applyNumberFormat="1" applyFont="1" applyFill="1" applyBorder="1" applyAlignment="1">
      <alignment horizontal="center" vertical="center" wrapText="1"/>
    </xf>
    <xf numFmtId="171" fontId="34" fillId="2" borderId="0" xfId="0" applyNumberFormat="1" applyFont="1" applyFill="1" applyBorder="1" applyAlignment="1">
      <alignment horizontal="center" vertical="center" wrapText="1"/>
    </xf>
    <xf numFmtId="171" fontId="25" fillId="2" borderId="0" xfId="9" applyNumberFormat="1" applyFont="1" applyFill="1" applyAlignment="1">
      <alignment horizontal="center" vertical="center" wrapText="1"/>
    </xf>
    <xf numFmtId="171" fontId="3" fillId="2" borderId="0" xfId="0" applyNumberFormat="1" applyFont="1" applyFill="1" applyBorder="1" applyAlignment="1">
      <alignment horizontal="center" vertical="center" wrapText="1"/>
    </xf>
    <xf numFmtId="171" fontId="26" fillId="2" borderId="0" xfId="0" applyNumberFormat="1" applyFont="1" applyFill="1" applyAlignment="1">
      <alignment horizontal="center" vertical="center" wrapText="1"/>
    </xf>
    <xf numFmtId="171" fontId="13" fillId="2" borderId="0" xfId="9" applyNumberFormat="1" applyFont="1" applyFill="1" applyBorder="1" applyAlignment="1">
      <alignment horizontal="center" vertical="center" wrapText="1"/>
    </xf>
    <xf numFmtId="165" fontId="25" fillId="2" borderId="0" xfId="0" applyNumberFormat="1" applyFont="1" applyFill="1" applyAlignment="1">
      <alignment horizontal="center" vertical="center" wrapText="1"/>
    </xf>
    <xf numFmtId="165" fontId="25" fillId="3" borderId="0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horizontal="center" vertical="center" wrapText="1"/>
    </xf>
    <xf numFmtId="165" fontId="30" fillId="2" borderId="0" xfId="9" applyNumberFormat="1" applyFont="1" applyFill="1" applyBorder="1" applyAlignment="1">
      <alignment horizontal="center" vertical="center" wrapText="1"/>
    </xf>
    <xf numFmtId="167" fontId="1" fillId="2" borderId="0" xfId="0" applyNumberFormat="1" applyFont="1" applyFill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172" fontId="28" fillId="2" borderId="1" xfId="0" applyNumberFormat="1" applyFont="1" applyFill="1" applyBorder="1" applyAlignment="1">
      <alignment horizontal="center" vertical="center"/>
    </xf>
    <xf numFmtId="172" fontId="27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5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" fontId="19" fillId="2" borderId="6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2" fontId="35" fillId="2" borderId="1" xfId="0" applyNumberFormat="1" applyFont="1" applyFill="1" applyBorder="1" applyAlignment="1">
      <alignment horizontal="center" vertical="center" wrapText="1"/>
    </xf>
    <xf numFmtId="166" fontId="35" fillId="2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166" fontId="35" fillId="2" borderId="6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166" fontId="19" fillId="2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left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167" fontId="19" fillId="2" borderId="6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166" fontId="20" fillId="2" borderId="1" xfId="0" applyNumberFormat="1" applyFont="1" applyFill="1" applyBorder="1" applyAlignment="1">
      <alignment horizontal="center" vertical="center" wrapText="1"/>
    </xf>
    <xf numFmtId="166" fontId="20" fillId="2" borderId="6" xfId="0" applyNumberFormat="1" applyFont="1" applyFill="1" applyBorder="1" applyAlignment="1">
      <alignment horizontal="center" vertical="center" wrapText="1"/>
    </xf>
    <xf numFmtId="166" fontId="36" fillId="2" borderId="1" xfId="0" applyNumberFormat="1" applyFont="1" applyFill="1" applyBorder="1" applyAlignment="1">
      <alignment horizontal="center" vertical="center" wrapText="1"/>
    </xf>
    <xf numFmtId="166" fontId="36" fillId="2" borderId="6" xfId="0" applyNumberFormat="1" applyFont="1" applyFill="1" applyBorder="1" applyAlignment="1">
      <alignment horizontal="center" vertical="center" wrapText="1"/>
    </xf>
    <xf numFmtId="167" fontId="20" fillId="2" borderId="1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left" vertical="center" wrapText="1"/>
    </xf>
    <xf numFmtId="167" fontId="19" fillId="2" borderId="7" xfId="0" applyNumberFormat="1" applyFont="1" applyFill="1" applyBorder="1" applyAlignment="1">
      <alignment horizontal="center" vertical="center" wrapText="1"/>
    </xf>
    <xf numFmtId="167" fontId="19" fillId="2" borderId="1" xfId="0" applyNumberFormat="1" applyFont="1" applyFill="1" applyBorder="1" applyAlignment="1">
      <alignment horizontal="center" vertical="center" wrapText="1"/>
    </xf>
    <xf numFmtId="4" fontId="36" fillId="2" borderId="6" xfId="0" applyNumberFormat="1" applyFont="1" applyFill="1" applyBorder="1" applyAlignment="1">
      <alignment horizontal="center" vertical="center" wrapText="1"/>
    </xf>
    <xf numFmtId="4" fontId="36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35" fillId="2" borderId="8" xfId="0" applyFont="1" applyFill="1" applyBorder="1" applyAlignment="1">
      <alignment horizontal="center" vertical="center" wrapText="1"/>
    </xf>
    <xf numFmtId="4" fontId="19" fillId="2" borderId="9" xfId="0" applyNumberFormat="1" applyFont="1" applyFill="1" applyBorder="1" applyAlignment="1">
      <alignment horizontal="center" vertical="center" wrapText="1"/>
    </xf>
    <xf numFmtId="4" fontId="19" fillId="2" borderId="8" xfId="0" applyNumberFormat="1" applyFont="1" applyFill="1" applyBorder="1" applyAlignment="1">
      <alignment horizontal="center" vertical="center" wrapText="1"/>
    </xf>
    <xf numFmtId="166" fontId="19" fillId="2" borderId="8" xfId="0" applyNumberFormat="1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8" xfId="0" applyFont="1" applyFill="1" applyBorder="1" applyAlignment="1">
      <alignment horizontal="left" vertical="center" wrapText="1"/>
    </xf>
    <xf numFmtId="166" fontId="20" fillId="2" borderId="8" xfId="0" applyNumberFormat="1" applyFont="1" applyFill="1" applyBorder="1" applyAlignment="1">
      <alignment horizontal="center" vertical="center" wrapText="1"/>
    </xf>
    <xf numFmtId="166" fontId="35" fillId="2" borderId="8" xfId="0" applyNumberFormat="1" applyFont="1" applyFill="1" applyBorder="1" applyAlignment="1">
      <alignment horizontal="center" vertical="center" wrapText="1"/>
    </xf>
    <xf numFmtId="1" fontId="35" fillId="2" borderId="1" xfId="0" applyNumberFormat="1" applyFont="1" applyFill="1" applyBorder="1" applyAlignment="1">
      <alignment horizontal="center" vertical="center" wrapText="1"/>
    </xf>
    <xf numFmtId="2" fontId="36" fillId="2" borderId="1" xfId="0" applyNumberFormat="1" applyFont="1" applyFill="1" applyBorder="1" applyAlignment="1">
      <alignment horizontal="left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2" fontId="36" fillId="2" borderId="1" xfId="0" applyNumberFormat="1" applyFont="1" applyFill="1" applyBorder="1" applyAlignment="1">
      <alignment horizontal="center" vertical="center" wrapText="1"/>
    </xf>
    <xf numFmtId="168" fontId="19" fillId="2" borderId="1" xfId="0" applyNumberFormat="1" applyFont="1" applyFill="1" applyBorder="1" applyAlignment="1">
      <alignment horizontal="center" vertical="center" wrapText="1"/>
    </xf>
    <xf numFmtId="1" fontId="35" fillId="2" borderId="8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left" vertical="center" wrapText="1"/>
    </xf>
    <xf numFmtId="2" fontId="19" fillId="2" borderId="8" xfId="0" applyNumberFormat="1" applyFont="1" applyFill="1" applyBorder="1" applyAlignment="1">
      <alignment horizontal="center" vertical="center" wrapText="1"/>
    </xf>
    <xf numFmtId="168" fontId="19" fillId="2" borderId="8" xfId="0" applyNumberFormat="1" applyFont="1" applyFill="1" applyBorder="1" applyAlignment="1">
      <alignment horizontal="center" vertical="center" wrapText="1"/>
    </xf>
    <xf numFmtId="2" fontId="35" fillId="2" borderId="8" xfId="0" applyNumberFormat="1" applyFont="1" applyFill="1" applyBorder="1" applyAlignment="1">
      <alignment horizontal="center" vertical="center" wrapText="1"/>
    </xf>
    <xf numFmtId="4" fontId="35" fillId="2" borderId="1" xfId="0" applyNumberFormat="1" applyFont="1" applyFill="1" applyBorder="1" applyAlignment="1">
      <alignment horizontal="center" vertical="center" wrapText="1"/>
    </xf>
    <xf numFmtId="4" fontId="35" fillId="2" borderId="8" xfId="0" applyNumberFormat="1" applyFont="1" applyFill="1" applyBorder="1" applyAlignment="1">
      <alignment horizontal="center" vertical="center" wrapText="1"/>
    </xf>
    <xf numFmtId="168" fontId="35" fillId="2" borderId="1" xfId="0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165" fontId="19" fillId="2" borderId="6" xfId="0" applyNumberFormat="1" applyFont="1" applyFill="1" applyBorder="1" applyAlignment="1">
      <alignment horizontal="center" vertical="center" wrapText="1"/>
    </xf>
    <xf numFmtId="165" fontId="35" fillId="2" borderId="1" xfId="0" applyNumberFormat="1" applyFont="1" applyFill="1" applyBorder="1" applyAlignment="1">
      <alignment horizontal="center" vertical="center" wrapText="1"/>
    </xf>
    <xf numFmtId="165" fontId="19" fillId="2" borderId="9" xfId="0" applyNumberFormat="1" applyFont="1" applyFill="1" applyBorder="1" applyAlignment="1">
      <alignment horizontal="center" vertical="center" wrapText="1"/>
    </xf>
    <xf numFmtId="165" fontId="19" fillId="2" borderId="8" xfId="0" applyNumberFormat="1" applyFont="1" applyFill="1" applyBorder="1" applyAlignment="1">
      <alignment horizontal="center" vertical="center" wrapText="1"/>
    </xf>
    <xf numFmtId="2" fontId="19" fillId="2" borderId="8" xfId="0" applyNumberFormat="1" applyFont="1" applyFill="1" applyBorder="1" applyAlignment="1">
      <alignment horizontal="left" vertical="center" wrapText="1"/>
    </xf>
    <xf numFmtId="0" fontId="15" fillId="2" borderId="0" xfId="0" applyFont="1" applyFill="1"/>
    <xf numFmtId="0" fontId="18" fillId="2" borderId="0" xfId="0" applyFont="1" applyFill="1" applyAlignment="1">
      <alignment horizontal="center" vertical="center" wrapText="1"/>
    </xf>
    <xf numFmtId="0" fontId="35" fillId="2" borderId="7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/>
    </xf>
    <xf numFmtId="167" fontId="19" fillId="2" borderId="9" xfId="0" applyNumberFormat="1" applyFont="1" applyFill="1" applyBorder="1" applyAlignment="1">
      <alignment horizontal="center" vertical="center" wrapText="1"/>
    </xf>
    <xf numFmtId="0" fontId="19" fillId="2" borderId="1" xfId="14" applyFont="1" applyFill="1" applyBorder="1" applyAlignment="1">
      <alignment horizontal="left" vertical="center" wrapText="1"/>
    </xf>
    <xf numFmtId="4" fontId="35" fillId="2" borderId="1" xfId="14" applyNumberFormat="1" applyFont="1" applyFill="1" applyBorder="1" applyAlignment="1">
      <alignment horizontal="center" vertical="center" wrapText="1"/>
    </xf>
    <xf numFmtId="166" fontId="35" fillId="2" borderId="1" xfId="14" applyNumberFormat="1" applyFont="1" applyFill="1" applyBorder="1" applyAlignment="1">
      <alignment horizontal="center" vertical="center" wrapText="1"/>
    </xf>
    <xf numFmtId="0" fontId="19" fillId="2" borderId="1" xfId="6" applyFont="1" applyFill="1" applyBorder="1" applyAlignment="1">
      <alignment horizontal="left" vertical="center" wrapText="1"/>
    </xf>
    <xf numFmtId="4" fontId="35" fillId="2" borderId="1" xfId="6" applyNumberFormat="1" applyFont="1" applyFill="1" applyBorder="1" applyAlignment="1">
      <alignment horizontal="center" vertical="center" wrapText="1"/>
    </xf>
    <xf numFmtId="166" fontId="35" fillId="2" borderId="1" xfId="6" applyNumberFormat="1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left" vertical="center" wrapText="1"/>
    </xf>
    <xf numFmtId="165" fontId="35" fillId="2" borderId="8" xfId="0" applyNumberFormat="1" applyFont="1" applyFill="1" applyBorder="1" applyAlignment="1">
      <alignment horizontal="center" vertical="center" wrapText="1"/>
    </xf>
    <xf numFmtId="168" fontId="35" fillId="2" borderId="8" xfId="0" applyNumberFormat="1" applyFont="1" applyFill="1" applyBorder="1" applyAlignment="1">
      <alignment horizontal="center" vertical="center" wrapText="1"/>
    </xf>
    <xf numFmtId="0" fontId="35" fillId="2" borderId="1" xfId="5" applyFont="1" applyFill="1" applyBorder="1" applyAlignment="1">
      <alignment horizontal="left" vertical="center" wrapText="1"/>
    </xf>
    <xf numFmtId="0" fontId="35" fillId="2" borderId="1" xfId="5" applyFont="1" applyFill="1" applyBorder="1" applyAlignment="1">
      <alignment horizontal="center" vertical="center" wrapText="1"/>
    </xf>
    <xf numFmtId="165" fontId="35" fillId="2" borderId="1" xfId="5" applyNumberFormat="1" applyFont="1" applyFill="1" applyBorder="1" applyAlignment="1">
      <alignment horizontal="center" vertical="center" wrapText="1"/>
    </xf>
    <xf numFmtId="168" fontId="35" fillId="2" borderId="1" xfId="5" applyNumberFormat="1" applyFont="1" applyFill="1" applyBorder="1" applyAlignment="1">
      <alignment horizontal="center" vertical="center" wrapText="1"/>
    </xf>
    <xf numFmtId="0" fontId="19" fillId="2" borderId="1" xfId="5" applyFont="1" applyFill="1" applyBorder="1" applyAlignment="1">
      <alignment horizontal="left" vertical="center" wrapText="1"/>
    </xf>
    <xf numFmtId="0" fontId="19" fillId="2" borderId="1" xfId="5" applyFont="1" applyFill="1" applyBorder="1" applyAlignment="1">
      <alignment horizontal="center" vertical="center" wrapText="1"/>
    </xf>
    <xf numFmtId="165" fontId="19" fillId="2" borderId="1" xfId="5" applyNumberFormat="1" applyFont="1" applyFill="1" applyBorder="1" applyAlignment="1">
      <alignment horizontal="center" vertical="center" wrapText="1"/>
    </xf>
    <xf numFmtId="4" fontId="19" fillId="2" borderId="1" xfId="5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166" fontId="35" fillId="2" borderId="1" xfId="4" applyNumberFormat="1" applyFont="1" applyFill="1" applyBorder="1" applyAlignment="1">
      <alignment horizontal="center" vertical="center" wrapText="1"/>
    </xf>
    <xf numFmtId="0" fontId="35" fillId="2" borderId="1" xfId="4" applyFont="1" applyFill="1" applyBorder="1" applyAlignment="1">
      <alignment horizontal="left" vertical="center" wrapText="1"/>
    </xf>
    <xf numFmtId="167" fontId="19" fillId="2" borderId="8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166" fontId="19" fillId="2" borderId="6" xfId="0" applyNumberFormat="1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left" vertical="center" wrapText="1"/>
    </xf>
    <xf numFmtId="166" fontId="19" fillId="2" borderId="1" xfId="3" applyNumberFormat="1" applyFont="1" applyFill="1" applyBorder="1" applyAlignment="1">
      <alignment horizontal="center" vertical="center" wrapText="1"/>
    </xf>
    <xf numFmtId="49" fontId="35" fillId="2" borderId="1" xfId="0" applyNumberFormat="1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4" fontId="19" fillId="2" borderId="1" xfId="0" applyNumberFormat="1" applyFont="1" applyFill="1" applyBorder="1" applyAlignment="1" applyProtection="1">
      <alignment horizontal="center" vertical="center" wrapText="1"/>
    </xf>
    <xf numFmtId="4" fontId="19" fillId="2" borderId="8" xfId="0" applyNumberFormat="1" applyFont="1" applyFill="1" applyBorder="1" applyAlignment="1" applyProtection="1">
      <alignment horizontal="center" vertical="center" wrapText="1"/>
    </xf>
    <xf numFmtId="2" fontId="20" fillId="2" borderId="1" xfId="0" applyNumberFormat="1" applyFont="1" applyFill="1" applyBorder="1" applyAlignment="1">
      <alignment horizontal="left" vertical="center" wrapText="1"/>
    </xf>
    <xf numFmtId="2" fontId="19" fillId="2" borderId="1" xfId="0" applyNumberFormat="1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3" fontId="20" fillId="2" borderId="1" xfId="0" applyNumberFormat="1" applyFont="1" applyFill="1" applyBorder="1" applyAlignment="1">
      <alignment horizontal="center" vertical="center" wrapText="1"/>
    </xf>
    <xf numFmtId="171" fontId="35" fillId="2" borderId="1" xfId="0" applyNumberFormat="1" applyFont="1" applyFill="1" applyBorder="1" applyAlignment="1">
      <alignment horizontal="center" vertical="center" wrapText="1"/>
    </xf>
    <xf numFmtId="3" fontId="35" fillId="2" borderId="8" xfId="0" applyNumberFormat="1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left" vertical="top" wrapText="1"/>
    </xf>
    <xf numFmtId="165" fontId="37" fillId="2" borderId="0" xfId="0" applyNumberFormat="1" applyFont="1" applyFill="1" applyAlignment="1">
      <alignment vertical="center" wrapText="1"/>
    </xf>
    <xf numFmtId="49" fontId="19" fillId="2" borderId="8" xfId="0" applyNumberFormat="1" applyFont="1" applyFill="1" applyBorder="1" applyAlignment="1">
      <alignment horizontal="left" vertical="center" wrapText="1"/>
    </xf>
    <xf numFmtId="2" fontId="38" fillId="2" borderId="1" xfId="0" applyNumberFormat="1" applyFont="1" applyFill="1" applyBorder="1" applyAlignment="1">
      <alignment horizontal="center" vertical="center" wrapText="1"/>
    </xf>
    <xf numFmtId="168" fontId="39" fillId="2" borderId="1" xfId="0" applyNumberFormat="1" applyFont="1" applyFill="1" applyBorder="1" applyAlignment="1">
      <alignment horizontal="center" vertical="center" wrapText="1"/>
    </xf>
    <xf numFmtId="170" fontId="19" fillId="2" borderId="8" xfId="0" applyNumberFormat="1" applyFont="1" applyFill="1" applyBorder="1" applyAlignment="1">
      <alignment horizontal="center" vertical="center" wrapText="1"/>
    </xf>
    <xf numFmtId="171" fontId="20" fillId="2" borderId="1" xfId="0" applyNumberFormat="1" applyFont="1" applyFill="1" applyBorder="1" applyAlignment="1">
      <alignment horizontal="center" vertical="center" wrapText="1"/>
    </xf>
    <xf numFmtId="171" fontId="19" fillId="2" borderId="8" xfId="0" applyNumberFormat="1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165" fontId="39" fillId="2" borderId="8" xfId="0" applyNumberFormat="1" applyFont="1" applyFill="1" applyBorder="1" applyAlignment="1">
      <alignment horizontal="center" vertical="center" wrapText="1"/>
    </xf>
    <xf numFmtId="4" fontId="39" fillId="2" borderId="8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4" fontId="40" fillId="2" borderId="6" xfId="0" applyNumberFormat="1" applyFont="1" applyFill="1" applyBorder="1" applyAlignment="1">
      <alignment horizontal="center" vertical="center" wrapText="1"/>
    </xf>
    <xf numFmtId="165" fontId="40" fillId="2" borderId="6" xfId="0" applyNumberFormat="1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4" fontId="40" fillId="2" borderId="13" xfId="0" applyNumberFormat="1" applyFont="1" applyFill="1" applyBorder="1" applyAlignment="1">
      <alignment horizontal="center" vertical="center" wrapText="1"/>
    </xf>
    <xf numFmtId="165" fontId="37" fillId="2" borderId="0" xfId="0" applyNumberFormat="1" applyFont="1" applyFill="1" applyAlignment="1">
      <alignment horizontal="right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168" fontId="39" fillId="2" borderId="1" xfId="0" applyNumberFormat="1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171" fontId="25" fillId="2" borderId="8" xfId="0" applyNumberFormat="1" applyFont="1" applyFill="1" applyBorder="1" applyAlignment="1">
      <alignment horizontal="center" vertical="center" wrapText="1"/>
    </xf>
    <xf numFmtId="171" fontId="25" fillId="2" borderId="7" xfId="0" applyNumberFormat="1" applyFont="1" applyFill="1" applyBorder="1" applyAlignment="1">
      <alignment horizontal="center" vertical="center" wrapText="1"/>
    </xf>
    <xf numFmtId="171" fontId="25" fillId="2" borderId="6" xfId="0" applyNumberFormat="1" applyFont="1" applyFill="1" applyBorder="1" applyAlignment="1">
      <alignment horizontal="center" vertical="center" wrapText="1"/>
    </xf>
    <xf numFmtId="171" fontId="25" fillId="2" borderId="1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171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1" fontId="7" fillId="0" borderId="0" xfId="0" applyNumberFormat="1" applyFont="1" applyAlignment="1">
      <alignment horizontal="center" vertical="center" wrapText="1"/>
    </xf>
    <xf numFmtId="171" fontId="7" fillId="0" borderId="0" xfId="0" applyNumberFormat="1" applyFont="1" applyAlignment="1">
      <alignment horizontal="center"/>
    </xf>
    <xf numFmtId="0" fontId="0" fillId="0" borderId="0" xfId="0" applyAlignment="1"/>
    <xf numFmtId="171" fontId="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5" fontId="31" fillId="2" borderId="0" xfId="0" applyNumberFormat="1" applyFont="1" applyFill="1" applyBorder="1" applyAlignment="1">
      <alignment horizontal="center" vertical="center" wrapText="1"/>
    </xf>
    <xf numFmtId="0" fontId="1" fillId="2" borderId="0" xfId="9" applyFont="1" applyFill="1" applyBorder="1" applyAlignment="1">
      <alignment horizontal="center" vertical="center" wrapText="1"/>
    </xf>
    <xf numFmtId="165" fontId="9" fillId="2" borderId="0" xfId="9" applyNumberFormat="1" applyFont="1" applyFill="1" applyBorder="1" applyAlignment="1">
      <alignment horizontal="center" vertical="center" wrapText="1"/>
    </xf>
    <xf numFmtId="4" fontId="31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166" fontId="27" fillId="2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28" fillId="2" borderId="8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166" fontId="27" fillId="2" borderId="8" xfId="0" applyNumberFormat="1" applyFont="1" applyFill="1" applyBorder="1" applyAlignment="1">
      <alignment horizontal="center" vertical="center" wrapText="1"/>
    </xf>
    <xf numFmtId="166" fontId="27" fillId="2" borderId="12" xfId="0" applyNumberFormat="1" applyFont="1" applyFill="1" applyBorder="1" applyAlignment="1">
      <alignment horizontal="center" vertical="center" wrapText="1"/>
    </xf>
    <xf numFmtId="166" fontId="27" fillId="2" borderId="7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</cellXfs>
  <cellStyles count="23">
    <cellStyle name="Excel Built-in Normal" xfId="1"/>
    <cellStyle name="Обычный" xfId="0" builtinId="0"/>
    <cellStyle name="Обычный 11" xfId="2"/>
    <cellStyle name="Обычный 13" xfId="3"/>
    <cellStyle name="Обычный 14" xfId="4"/>
    <cellStyle name="Обычный 17" xfId="5"/>
    <cellStyle name="Обычный 18" xfId="6"/>
    <cellStyle name="Обычный 2" xfId="7"/>
    <cellStyle name="Обычный 3" xfId="8"/>
    <cellStyle name="Обычный 4" xfId="9"/>
    <cellStyle name="Обычный 4 2" xfId="10"/>
    <cellStyle name="Обычный 5" xfId="11"/>
    <cellStyle name="Обычный 6" xfId="12"/>
    <cellStyle name="Обычный 7" xfId="13"/>
    <cellStyle name="Обычный 8" xfId="14"/>
    <cellStyle name="Обычный_Пропозиції 2014" xfId="15"/>
    <cellStyle name="Обычный_форма3" xfId="16"/>
    <cellStyle name="Финансовый 2" xfId="17"/>
    <cellStyle name="Финансовый 2 2" xfId="18"/>
    <cellStyle name="Финансовый 2 3" xfId="19"/>
    <cellStyle name="Финансовый 3" xfId="20"/>
    <cellStyle name="Финансовый 3 2" xfId="21"/>
    <cellStyle name="Финансовый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55"/>
  <sheetViews>
    <sheetView showZeros="0" tabSelected="1" view="pageBreakPreview" zoomScaleNormal="25" zoomScaleSheetLayoutView="100" zoomScalePageLayoutView="55" workbookViewId="0">
      <pane ySplit="5" topLeftCell="A23" activePane="bottomLeft" state="frozen"/>
      <selection activeCell="O1" sqref="O1"/>
      <selection pane="bottomLeft" activeCell="A23" sqref="A23:G23"/>
    </sheetView>
  </sheetViews>
  <sheetFormatPr defaultRowHeight="18.75" x14ac:dyDescent="0.2"/>
  <cols>
    <col min="1" max="1" width="7.140625" style="113" customWidth="1"/>
    <col min="2" max="2" width="65" style="17" customWidth="1"/>
    <col min="3" max="3" width="34.5703125" style="17" customWidth="1"/>
    <col min="4" max="4" width="18.140625" style="17" customWidth="1"/>
    <col min="5" max="5" width="20.7109375" style="55" customWidth="1"/>
    <col min="6" max="6" width="15.140625" style="55" customWidth="1"/>
    <col min="7" max="7" width="14.85546875" style="55" customWidth="1"/>
    <col min="8" max="16384" width="9.140625" style="1"/>
  </cols>
  <sheetData>
    <row r="1" spans="1:10" ht="23.25" customHeight="1" x14ac:dyDescent="0.2">
      <c r="E1" s="246" t="s">
        <v>699</v>
      </c>
      <c r="F1" s="246"/>
      <c r="G1" s="246"/>
      <c r="H1" s="231"/>
      <c r="I1" s="231"/>
      <c r="J1" s="231"/>
    </row>
    <row r="2" spans="1:10" ht="24.75" customHeight="1" x14ac:dyDescent="0.2">
      <c r="A2" s="247" t="s">
        <v>422</v>
      </c>
      <c r="B2" s="247"/>
      <c r="C2" s="247"/>
      <c r="D2" s="247"/>
      <c r="E2" s="247"/>
      <c r="F2" s="247"/>
      <c r="G2" s="247"/>
    </row>
    <row r="3" spans="1:10" ht="39.75" customHeight="1" x14ac:dyDescent="0.2">
      <c r="A3" s="248" t="s">
        <v>426</v>
      </c>
      <c r="B3" s="248"/>
      <c r="C3" s="248"/>
      <c r="D3" s="248"/>
      <c r="E3" s="248"/>
      <c r="F3" s="248"/>
      <c r="G3" s="248"/>
    </row>
    <row r="4" spans="1:10" s="65" customFormat="1" ht="60.75" customHeight="1" x14ac:dyDescent="0.2">
      <c r="A4" s="249" t="s">
        <v>423</v>
      </c>
      <c r="B4" s="249" t="s">
        <v>341</v>
      </c>
      <c r="C4" s="249" t="s">
        <v>428</v>
      </c>
      <c r="D4" s="253" t="s">
        <v>427</v>
      </c>
      <c r="E4" s="250" t="s">
        <v>421</v>
      </c>
      <c r="F4" s="250" t="s">
        <v>0</v>
      </c>
      <c r="G4" s="250"/>
    </row>
    <row r="5" spans="1:10" s="65" customFormat="1" ht="68.25" customHeight="1" x14ac:dyDescent="0.2">
      <c r="A5" s="249"/>
      <c r="B5" s="249"/>
      <c r="C5" s="249"/>
      <c r="D5" s="253"/>
      <c r="E5" s="250"/>
      <c r="F5" s="234" t="s">
        <v>420</v>
      </c>
      <c r="G5" s="234" t="s">
        <v>340</v>
      </c>
    </row>
    <row r="6" spans="1:10" s="117" customFormat="1" ht="26.25" customHeight="1" x14ac:dyDescent="0.2">
      <c r="A6" s="249" t="s">
        <v>497</v>
      </c>
      <c r="B6" s="249"/>
      <c r="C6" s="249"/>
      <c r="D6" s="249"/>
      <c r="E6" s="249"/>
      <c r="F6" s="249"/>
      <c r="G6" s="249"/>
    </row>
    <row r="7" spans="1:10" s="160" customFormat="1" ht="42.75" customHeight="1" x14ac:dyDescent="0.2">
      <c r="A7" s="125">
        <v>1</v>
      </c>
      <c r="B7" s="138" t="s">
        <v>518</v>
      </c>
      <c r="C7" s="124" t="s">
        <v>430</v>
      </c>
      <c r="D7" s="124" t="s">
        <v>429</v>
      </c>
      <c r="E7" s="139">
        <v>10000</v>
      </c>
      <c r="F7" s="139">
        <v>8.9</v>
      </c>
      <c r="G7" s="139"/>
    </row>
    <row r="8" spans="1:10" s="160" customFormat="1" ht="42.75" customHeight="1" x14ac:dyDescent="0.2">
      <c r="A8" s="155">
        <v>2</v>
      </c>
      <c r="B8" s="161" t="s">
        <v>595</v>
      </c>
      <c r="C8" s="159" t="s">
        <v>552</v>
      </c>
      <c r="D8" s="159" t="s">
        <v>429</v>
      </c>
      <c r="E8" s="162">
        <v>200</v>
      </c>
      <c r="F8" s="162">
        <v>1.3</v>
      </c>
      <c r="G8" s="162"/>
    </row>
    <row r="9" spans="1:10" s="160" customFormat="1" ht="69" customHeight="1" x14ac:dyDescent="0.2">
      <c r="A9" s="155">
        <v>3</v>
      </c>
      <c r="B9" s="161" t="s">
        <v>469</v>
      </c>
      <c r="C9" s="159" t="s">
        <v>449</v>
      </c>
      <c r="D9" s="159" t="s">
        <v>429</v>
      </c>
      <c r="E9" s="162">
        <v>13480</v>
      </c>
      <c r="F9" s="162">
        <v>6.74</v>
      </c>
      <c r="G9" s="162"/>
    </row>
    <row r="10" spans="1:10" s="160" customFormat="1" ht="42.75" customHeight="1" x14ac:dyDescent="0.2">
      <c r="A10" s="155">
        <v>4</v>
      </c>
      <c r="B10" s="161" t="s">
        <v>596</v>
      </c>
      <c r="C10" s="159" t="s">
        <v>430</v>
      </c>
      <c r="D10" s="159" t="s">
        <v>429</v>
      </c>
      <c r="E10" s="162">
        <v>13000</v>
      </c>
      <c r="F10" s="162">
        <v>6.5</v>
      </c>
      <c r="G10" s="162"/>
    </row>
    <row r="11" spans="1:10" s="116" customFormat="1" ht="27" customHeight="1" x14ac:dyDescent="0.2">
      <c r="A11" s="153"/>
      <c r="B11" s="238" t="s">
        <v>419</v>
      </c>
      <c r="C11" s="238"/>
      <c r="D11" s="238"/>
      <c r="E11" s="239">
        <f>SUM(E7:E10)</f>
        <v>36680</v>
      </c>
      <c r="F11" s="239">
        <f>SUM(F7:F10)</f>
        <v>23.44</v>
      </c>
      <c r="G11" s="239">
        <f>SUM(G7:G10)</f>
        <v>0</v>
      </c>
    </row>
    <row r="12" spans="1:10" s="117" customFormat="1" ht="26.25" customHeight="1" x14ac:dyDescent="0.2">
      <c r="A12" s="249" t="s">
        <v>498</v>
      </c>
      <c r="B12" s="249"/>
      <c r="C12" s="249"/>
      <c r="D12" s="249"/>
      <c r="E12" s="249"/>
      <c r="F12" s="249"/>
      <c r="G12" s="249"/>
    </row>
    <row r="13" spans="1:10" s="160" customFormat="1" ht="39.950000000000003" customHeight="1" x14ac:dyDescent="0.2">
      <c r="A13" s="126">
        <v>1</v>
      </c>
      <c r="B13" s="133" t="s">
        <v>499</v>
      </c>
      <c r="C13" s="126" t="s">
        <v>441</v>
      </c>
      <c r="D13" s="126" t="s">
        <v>429</v>
      </c>
      <c r="E13" s="136">
        <v>3000</v>
      </c>
      <c r="F13" s="136">
        <v>5</v>
      </c>
      <c r="G13" s="136"/>
    </row>
    <row r="14" spans="1:10" s="160" customFormat="1" ht="39.950000000000003" customHeight="1" x14ac:dyDescent="0.2">
      <c r="A14" s="126">
        <v>2</v>
      </c>
      <c r="B14" s="133" t="s">
        <v>500</v>
      </c>
      <c r="C14" s="126" t="s">
        <v>430</v>
      </c>
      <c r="D14" s="126" t="s">
        <v>429</v>
      </c>
      <c r="E14" s="136">
        <v>2500</v>
      </c>
      <c r="F14" s="136">
        <v>3</v>
      </c>
      <c r="G14" s="136"/>
    </row>
    <row r="15" spans="1:10" s="160" customFormat="1" ht="39.950000000000003" customHeight="1" x14ac:dyDescent="0.2">
      <c r="A15" s="124">
        <v>3</v>
      </c>
      <c r="B15" s="133" t="s">
        <v>519</v>
      </c>
      <c r="C15" s="126" t="s">
        <v>430</v>
      </c>
      <c r="D15" s="126" t="s">
        <v>429</v>
      </c>
      <c r="E15" s="136">
        <v>4000</v>
      </c>
      <c r="F15" s="136">
        <v>7.2</v>
      </c>
      <c r="G15" s="136"/>
    </row>
    <row r="16" spans="1:10" s="160" customFormat="1" ht="39.950000000000003" customHeight="1" x14ac:dyDescent="0.2">
      <c r="A16" s="126">
        <v>4</v>
      </c>
      <c r="B16" s="133" t="s">
        <v>520</v>
      </c>
      <c r="C16" s="126" t="s">
        <v>430</v>
      </c>
      <c r="D16" s="126" t="s">
        <v>429</v>
      </c>
      <c r="E16" s="136">
        <v>1000</v>
      </c>
      <c r="F16" s="136">
        <v>0.5</v>
      </c>
      <c r="G16" s="136"/>
    </row>
    <row r="17" spans="1:7" s="160" customFormat="1" ht="63.75" customHeight="1" x14ac:dyDescent="0.2">
      <c r="A17" s="126">
        <v>5</v>
      </c>
      <c r="B17" s="133" t="s">
        <v>501</v>
      </c>
      <c r="C17" s="126" t="s">
        <v>430</v>
      </c>
      <c r="D17" s="126" t="s">
        <v>429</v>
      </c>
      <c r="E17" s="136">
        <v>460</v>
      </c>
      <c r="F17" s="136">
        <v>1.8</v>
      </c>
      <c r="G17" s="136"/>
    </row>
    <row r="18" spans="1:7" s="160" customFormat="1" ht="39.950000000000003" customHeight="1" x14ac:dyDescent="0.2">
      <c r="A18" s="124">
        <v>6</v>
      </c>
      <c r="B18" s="218" t="s">
        <v>555</v>
      </c>
      <c r="C18" s="126" t="s">
        <v>430</v>
      </c>
      <c r="D18" s="124" t="s">
        <v>429</v>
      </c>
      <c r="E18" s="130">
        <v>6000</v>
      </c>
      <c r="F18" s="130">
        <v>27.029</v>
      </c>
      <c r="G18" s="130"/>
    </row>
    <row r="19" spans="1:7" s="160" customFormat="1" ht="39.950000000000003" customHeight="1" x14ac:dyDescent="0.2">
      <c r="A19" s="124">
        <v>7</v>
      </c>
      <c r="B19" s="187" t="s">
        <v>521</v>
      </c>
      <c r="C19" s="126" t="s">
        <v>430</v>
      </c>
      <c r="D19" s="124" t="s">
        <v>429</v>
      </c>
      <c r="E19" s="134">
        <v>1275</v>
      </c>
      <c r="F19" s="134">
        <v>5.0999999999999996</v>
      </c>
      <c r="G19" s="130"/>
    </row>
    <row r="20" spans="1:7" s="160" customFormat="1" ht="39.950000000000003" customHeight="1" x14ac:dyDescent="0.2">
      <c r="A20" s="124">
        <v>8</v>
      </c>
      <c r="B20" s="187" t="s">
        <v>522</v>
      </c>
      <c r="C20" s="126" t="s">
        <v>430</v>
      </c>
      <c r="D20" s="124" t="s">
        <v>429</v>
      </c>
      <c r="E20" s="134">
        <v>1425</v>
      </c>
      <c r="F20" s="134">
        <v>5.7309999999999999</v>
      </c>
      <c r="G20" s="130"/>
    </row>
    <row r="21" spans="1:7" s="160" customFormat="1" ht="63.75" customHeight="1" x14ac:dyDescent="0.2">
      <c r="A21" s="159">
        <v>9</v>
      </c>
      <c r="B21" s="232" t="s">
        <v>597</v>
      </c>
      <c r="C21" s="153" t="s">
        <v>552</v>
      </c>
      <c r="D21" s="159" t="s">
        <v>429</v>
      </c>
      <c r="E21" s="158">
        <v>200</v>
      </c>
      <c r="F21" s="158">
        <v>2.9</v>
      </c>
      <c r="G21" s="163"/>
    </row>
    <row r="22" spans="1:7" s="116" customFormat="1" ht="24.75" customHeight="1" x14ac:dyDescent="0.2">
      <c r="A22" s="153"/>
      <c r="B22" s="238" t="s">
        <v>419</v>
      </c>
      <c r="C22" s="238"/>
      <c r="D22" s="238"/>
      <c r="E22" s="239">
        <f>SUM(E13:E21)</f>
        <v>19860</v>
      </c>
      <c r="F22" s="239">
        <f>SUM(F13:F21)</f>
        <v>58.26</v>
      </c>
      <c r="G22" s="239">
        <f>SUM(G13:G21)</f>
        <v>0</v>
      </c>
    </row>
    <row r="23" spans="1:7" s="117" customFormat="1" ht="24.75" customHeight="1" x14ac:dyDescent="0.2">
      <c r="A23" s="249" t="s">
        <v>502</v>
      </c>
      <c r="B23" s="249"/>
      <c r="C23" s="249"/>
      <c r="D23" s="249"/>
      <c r="E23" s="249"/>
      <c r="F23" s="249"/>
      <c r="G23" s="249"/>
    </row>
    <row r="24" spans="1:7" s="160" customFormat="1" ht="39.950000000000003" customHeight="1" x14ac:dyDescent="0.2">
      <c r="A24" s="126">
        <v>1</v>
      </c>
      <c r="B24" s="133" t="s">
        <v>503</v>
      </c>
      <c r="C24" s="126" t="s">
        <v>430</v>
      </c>
      <c r="D24" s="126" t="s">
        <v>429</v>
      </c>
      <c r="E24" s="151">
        <v>2000</v>
      </c>
      <c r="F24" s="151">
        <v>2.5</v>
      </c>
      <c r="G24" s="126"/>
    </row>
    <row r="25" spans="1:7" s="160" customFormat="1" ht="39.950000000000003" customHeight="1" x14ac:dyDescent="0.2">
      <c r="A25" s="124">
        <v>2</v>
      </c>
      <c r="B25" s="133" t="s">
        <v>504</v>
      </c>
      <c r="C25" s="126" t="s">
        <v>430</v>
      </c>
      <c r="D25" s="126" t="s">
        <v>429</v>
      </c>
      <c r="E25" s="151">
        <v>5000</v>
      </c>
      <c r="F25" s="151">
        <v>7.6</v>
      </c>
      <c r="G25" s="126"/>
    </row>
    <row r="26" spans="1:7" s="160" customFormat="1" ht="39.950000000000003" customHeight="1" x14ac:dyDescent="0.2">
      <c r="A26" s="124">
        <v>3</v>
      </c>
      <c r="B26" s="133" t="s">
        <v>505</v>
      </c>
      <c r="C26" s="126" t="s">
        <v>430</v>
      </c>
      <c r="D26" s="126" t="s">
        <v>429</v>
      </c>
      <c r="E26" s="151">
        <v>2200</v>
      </c>
      <c r="F26" s="151">
        <v>1.1000000000000001</v>
      </c>
      <c r="G26" s="126"/>
    </row>
    <row r="27" spans="1:7" s="160" customFormat="1" ht="39.950000000000003" customHeight="1" x14ac:dyDescent="0.2">
      <c r="A27" s="124">
        <v>4</v>
      </c>
      <c r="B27" s="133" t="s">
        <v>506</v>
      </c>
      <c r="C27" s="126" t="s">
        <v>430</v>
      </c>
      <c r="D27" s="126" t="s">
        <v>429</v>
      </c>
      <c r="E27" s="151">
        <v>8000</v>
      </c>
      <c r="F27" s="151">
        <v>11</v>
      </c>
      <c r="G27" s="126"/>
    </row>
    <row r="28" spans="1:7" s="160" customFormat="1" ht="39.950000000000003" customHeight="1" x14ac:dyDescent="0.2">
      <c r="A28" s="126">
        <v>5</v>
      </c>
      <c r="B28" s="154" t="s">
        <v>507</v>
      </c>
      <c r="C28" s="153" t="s">
        <v>430</v>
      </c>
      <c r="D28" s="153" t="s">
        <v>429</v>
      </c>
      <c r="E28" s="157">
        <v>20000</v>
      </c>
      <c r="F28" s="157">
        <v>17.899999999999999</v>
      </c>
      <c r="G28" s="158"/>
    </row>
    <row r="29" spans="1:7" s="160" customFormat="1" ht="39.950000000000003" customHeight="1" x14ac:dyDescent="0.2">
      <c r="A29" s="124">
        <v>6</v>
      </c>
      <c r="B29" s="133" t="s">
        <v>523</v>
      </c>
      <c r="C29" s="126" t="s">
        <v>430</v>
      </c>
      <c r="D29" s="126" t="s">
        <v>429</v>
      </c>
      <c r="E29" s="150">
        <v>2800</v>
      </c>
      <c r="F29" s="151">
        <v>1.7</v>
      </c>
      <c r="G29" s="126"/>
    </row>
    <row r="30" spans="1:7" s="160" customFormat="1" ht="60" customHeight="1" x14ac:dyDescent="0.2">
      <c r="A30" s="124">
        <v>7</v>
      </c>
      <c r="B30" s="133" t="s">
        <v>524</v>
      </c>
      <c r="C30" s="126" t="s">
        <v>430</v>
      </c>
      <c r="D30" s="123" t="s">
        <v>525</v>
      </c>
      <c r="E30" s="151">
        <v>4986.6000000000004</v>
      </c>
      <c r="F30" s="151">
        <v>3.84</v>
      </c>
      <c r="G30" s="126"/>
    </row>
    <row r="31" spans="1:7" s="160" customFormat="1" ht="67.5" customHeight="1" x14ac:dyDescent="0.2">
      <c r="A31" s="124">
        <v>8</v>
      </c>
      <c r="B31" s="135" t="s">
        <v>527</v>
      </c>
      <c r="C31" s="125" t="s">
        <v>430</v>
      </c>
      <c r="D31" s="126" t="s">
        <v>508</v>
      </c>
      <c r="E31" s="127">
        <v>6729.3109999999997</v>
      </c>
      <c r="F31" s="151">
        <v>6</v>
      </c>
      <c r="G31" s="129"/>
    </row>
    <row r="32" spans="1:7" s="160" customFormat="1" ht="63.75" customHeight="1" x14ac:dyDescent="0.2">
      <c r="A32" s="126">
        <v>9</v>
      </c>
      <c r="B32" s="133" t="s">
        <v>509</v>
      </c>
      <c r="C32" s="126" t="s">
        <v>430</v>
      </c>
      <c r="D32" s="123" t="s">
        <v>526</v>
      </c>
      <c r="E32" s="151">
        <v>4995.8999999999996</v>
      </c>
      <c r="F32" s="151">
        <v>4.1289999999999996</v>
      </c>
      <c r="G32" s="126"/>
    </row>
    <row r="33" spans="1:7" s="160" customFormat="1" ht="39.950000000000003" customHeight="1" x14ac:dyDescent="0.2">
      <c r="A33" s="153">
        <v>10</v>
      </c>
      <c r="B33" s="133" t="s">
        <v>556</v>
      </c>
      <c r="C33" s="153" t="s">
        <v>552</v>
      </c>
      <c r="D33" s="126" t="s">
        <v>429</v>
      </c>
      <c r="E33" s="151">
        <v>200</v>
      </c>
      <c r="F33" s="151">
        <v>9.1999999999999993</v>
      </c>
      <c r="G33" s="134"/>
    </row>
    <row r="34" spans="1:7" s="160" customFormat="1" ht="39.950000000000003" customHeight="1" x14ac:dyDescent="0.2">
      <c r="A34" s="153">
        <v>11</v>
      </c>
      <c r="B34" s="133" t="s">
        <v>557</v>
      </c>
      <c r="C34" s="153" t="s">
        <v>552</v>
      </c>
      <c r="D34" s="126" t="s">
        <v>429</v>
      </c>
      <c r="E34" s="151">
        <v>200</v>
      </c>
      <c r="F34" s="151">
        <v>4</v>
      </c>
      <c r="G34" s="134"/>
    </row>
    <row r="35" spans="1:7" s="160" customFormat="1" ht="39.950000000000003" customHeight="1" x14ac:dyDescent="0.2">
      <c r="A35" s="153">
        <v>12</v>
      </c>
      <c r="B35" s="133" t="s">
        <v>558</v>
      </c>
      <c r="C35" s="126" t="s">
        <v>430</v>
      </c>
      <c r="D35" s="126" t="s">
        <v>429</v>
      </c>
      <c r="E35" s="151">
        <v>3000</v>
      </c>
      <c r="F35" s="151">
        <v>5</v>
      </c>
      <c r="G35" s="126"/>
    </row>
    <row r="36" spans="1:7" s="160" customFormat="1" ht="39.950000000000003" customHeight="1" x14ac:dyDescent="0.2">
      <c r="A36" s="153">
        <v>13</v>
      </c>
      <c r="B36" s="133" t="s">
        <v>559</v>
      </c>
      <c r="C36" s="126" t="s">
        <v>430</v>
      </c>
      <c r="D36" s="126" t="s">
        <v>429</v>
      </c>
      <c r="E36" s="151">
        <v>4000</v>
      </c>
      <c r="F36" s="151">
        <v>5.4</v>
      </c>
      <c r="G36" s="126"/>
    </row>
    <row r="37" spans="1:7" s="160" customFormat="1" ht="39.950000000000003" customHeight="1" x14ac:dyDescent="0.2">
      <c r="A37" s="153">
        <v>14</v>
      </c>
      <c r="B37" s="133" t="s">
        <v>704</v>
      </c>
      <c r="C37" s="153" t="s">
        <v>552</v>
      </c>
      <c r="D37" s="153" t="s">
        <v>429</v>
      </c>
      <c r="E37" s="235">
        <v>197.0044</v>
      </c>
      <c r="F37" s="157">
        <v>1.75</v>
      </c>
      <c r="G37" s="153"/>
    </row>
    <row r="38" spans="1:7" s="160" customFormat="1" ht="39.950000000000003" customHeight="1" x14ac:dyDescent="0.2">
      <c r="A38" s="124">
        <v>15</v>
      </c>
      <c r="B38" s="133" t="s">
        <v>706</v>
      </c>
      <c r="C38" s="126" t="s">
        <v>552</v>
      </c>
      <c r="D38" s="126" t="s">
        <v>429</v>
      </c>
      <c r="E38" s="150">
        <v>200</v>
      </c>
      <c r="F38" s="151">
        <v>2.46</v>
      </c>
      <c r="G38" s="126"/>
    </row>
    <row r="39" spans="1:7" s="116" customFormat="1" ht="23.25" customHeight="1" x14ac:dyDescent="0.2">
      <c r="A39" s="153"/>
      <c r="B39" s="238" t="s">
        <v>419</v>
      </c>
      <c r="C39" s="238"/>
      <c r="D39" s="238"/>
      <c r="E39" s="240">
        <f>SUM(E24:E38)</f>
        <v>64508.815399999999</v>
      </c>
      <c r="F39" s="240">
        <f>SUM(F24:F38)</f>
        <v>83.578999999999994</v>
      </c>
      <c r="G39" s="240">
        <f>SUM(G24:G38)</f>
        <v>0</v>
      </c>
    </row>
    <row r="40" spans="1:7" s="117" customFormat="1" ht="27" customHeight="1" x14ac:dyDescent="0.2">
      <c r="A40" s="249" t="s">
        <v>470</v>
      </c>
      <c r="B40" s="249"/>
      <c r="C40" s="249"/>
      <c r="D40" s="249"/>
      <c r="E40" s="249"/>
      <c r="F40" s="249"/>
      <c r="G40" s="249"/>
    </row>
    <row r="41" spans="1:7" s="160" customFormat="1" ht="39.950000000000003" customHeight="1" x14ac:dyDescent="0.2">
      <c r="A41" s="164">
        <v>1</v>
      </c>
      <c r="B41" s="165" t="s">
        <v>542</v>
      </c>
      <c r="C41" s="166" t="s">
        <v>475</v>
      </c>
      <c r="D41" s="167" t="s">
        <v>538</v>
      </c>
      <c r="E41" s="148">
        <v>2829.598</v>
      </c>
      <c r="F41" s="151">
        <v>1.2150000000000001</v>
      </c>
      <c r="G41" s="136"/>
    </row>
    <row r="42" spans="1:7" s="160" customFormat="1" ht="39.950000000000003" customHeight="1" x14ac:dyDescent="0.2">
      <c r="A42" s="164">
        <v>2</v>
      </c>
      <c r="B42" s="165" t="s">
        <v>543</v>
      </c>
      <c r="C42" s="166" t="s">
        <v>475</v>
      </c>
      <c r="D42" s="167" t="s">
        <v>538</v>
      </c>
      <c r="E42" s="148">
        <v>1464.1130000000001</v>
      </c>
      <c r="F42" s="151">
        <v>2.9</v>
      </c>
      <c r="G42" s="136"/>
    </row>
    <row r="43" spans="1:7" s="160" customFormat="1" ht="87" customHeight="1" x14ac:dyDescent="0.2">
      <c r="A43" s="164">
        <v>3</v>
      </c>
      <c r="B43" s="135" t="s">
        <v>472</v>
      </c>
      <c r="C43" s="166" t="s">
        <v>475</v>
      </c>
      <c r="D43" s="233" t="s">
        <v>471</v>
      </c>
      <c r="E43" s="151">
        <v>455.8</v>
      </c>
      <c r="F43" s="151">
        <v>0.9</v>
      </c>
      <c r="G43" s="129"/>
    </row>
    <row r="44" spans="1:7" s="160" customFormat="1" ht="69.75" customHeight="1" x14ac:dyDescent="0.2">
      <c r="A44" s="164">
        <v>4</v>
      </c>
      <c r="B44" s="135" t="s">
        <v>545</v>
      </c>
      <c r="C44" s="166" t="s">
        <v>475</v>
      </c>
      <c r="D44" s="167" t="s">
        <v>538</v>
      </c>
      <c r="E44" s="168">
        <v>1468.6369999999999</v>
      </c>
      <c r="F44" s="151">
        <v>1.53</v>
      </c>
      <c r="G44" s="129"/>
    </row>
    <row r="45" spans="1:7" s="160" customFormat="1" ht="69.75" customHeight="1" x14ac:dyDescent="0.2">
      <c r="A45" s="164">
        <v>5</v>
      </c>
      <c r="B45" s="135" t="s">
        <v>544</v>
      </c>
      <c r="C45" s="166" t="s">
        <v>430</v>
      </c>
      <c r="D45" s="136" t="s">
        <v>473</v>
      </c>
      <c r="E45" s="168">
        <v>10700.57</v>
      </c>
      <c r="F45" s="151">
        <v>2.4900000000000002</v>
      </c>
      <c r="G45" s="129"/>
    </row>
    <row r="46" spans="1:7" s="160" customFormat="1" ht="39.950000000000003" customHeight="1" x14ac:dyDescent="0.2">
      <c r="A46" s="169">
        <v>6</v>
      </c>
      <c r="B46" s="170" t="s">
        <v>632</v>
      </c>
      <c r="C46" s="166" t="s">
        <v>430</v>
      </c>
      <c r="D46" s="171" t="s">
        <v>429</v>
      </c>
      <c r="E46" s="172">
        <v>600</v>
      </c>
      <c r="F46" s="157">
        <v>0.3</v>
      </c>
      <c r="G46" s="173"/>
    </row>
    <row r="47" spans="1:7" s="116" customFormat="1" ht="26.25" customHeight="1" x14ac:dyDescent="0.2">
      <c r="A47" s="153"/>
      <c r="B47" s="238" t="s">
        <v>419</v>
      </c>
      <c r="C47" s="238"/>
      <c r="D47" s="238"/>
      <c r="E47" s="240">
        <f>SUM(E41:E46)</f>
        <v>17518.718000000001</v>
      </c>
      <c r="F47" s="240">
        <f>SUM(F41:F46)</f>
        <v>9.3350000000000009</v>
      </c>
      <c r="G47" s="240">
        <f>SUM(G41:G46)</f>
        <v>0</v>
      </c>
    </row>
    <row r="48" spans="1:7" s="117" customFormat="1" ht="28.5" customHeight="1" x14ac:dyDescent="0.2">
      <c r="A48" s="249" t="s">
        <v>463</v>
      </c>
      <c r="B48" s="249"/>
      <c r="C48" s="249"/>
      <c r="D48" s="249"/>
      <c r="E48" s="249"/>
      <c r="F48" s="249"/>
      <c r="G48" s="249"/>
    </row>
    <row r="49" spans="1:7" s="160" customFormat="1" ht="66" customHeight="1" x14ac:dyDescent="0.2">
      <c r="A49" s="125">
        <v>1</v>
      </c>
      <c r="B49" s="133" t="s">
        <v>633</v>
      </c>
      <c r="C49" s="124" t="s">
        <v>475</v>
      </c>
      <c r="D49" s="167" t="s">
        <v>538</v>
      </c>
      <c r="E49" s="150">
        <v>16405</v>
      </c>
      <c r="F49" s="151">
        <v>1.9</v>
      </c>
      <c r="G49" s="125"/>
    </row>
    <row r="50" spans="1:7" s="160" customFormat="1" ht="39.950000000000003" customHeight="1" x14ac:dyDescent="0.2">
      <c r="A50" s="125">
        <v>2</v>
      </c>
      <c r="B50" s="133" t="s">
        <v>462</v>
      </c>
      <c r="C50" s="124" t="s">
        <v>430</v>
      </c>
      <c r="D50" s="126" t="s">
        <v>541</v>
      </c>
      <c r="E50" s="151">
        <v>3000</v>
      </c>
      <c r="F50" s="151">
        <v>3.9</v>
      </c>
      <c r="G50" s="129"/>
    </row>
    <row r="51" spans="1:7" s="160" customFormat="1" ht="39.950000000000003" customHeight="1" x14ac:dyDescent="0.2">
      <c r="A51" s="125">
        <v>3</v>
      </c>
      <c r="B51" s="133" t="s">
        <v>674</v>
      </c>
      <c r="C51" s="124" t="s">
        <v>430</v>
      </c>
      <c r="D51" s="126" t="s">
        <v>541</v>
      </c>
      <c r="E51" s="174">
        <v>5000</v>
      </c>
      <c r="F51" s="174">
        <v>22.7</v>
      </c>
      <c r="G51" s="129"/>
    </row>
    <row r="52" spans="1:7" s="160" customFormat="1" ht="39.950000000000003" customHeight="1" x14ac:dyDescent="0.2">
      <c r="A52" s="125">
        <v>4</v>
      </c>
      <c r="B52" s="133" t="s">
        <v>676</v>
      </c>
      <c r="C52" s="124" t="s">
        <v>430</v>
      </c>
      <c r="D52" s="126" t="s">
        <v>541</v>
      </c>
      <c r="E52" s="174">
        <v>5000</v>
      </c>
      <c r="F52" s="174">
        <v>23.6</v>
      </c>
      <c r="G52" s="129"/>
    </row>
    <row r="53" spans="1:7" s="160" customFormat="1" ht="39.950000000000003" customHeight="1" x14ac:dyDescent="0.2">
      <c r="A53" s="125">
        <v>5</v>
      </c>
      <c r="B53" s="133" t="s">
        <v>675</v>
      </c>
      <c r="C53" s="124" t="s">
        <v>430</v>
      </c>
      <c r="D53" s="126" t="s">
        <v>541</v>
      </c>
      <c r="E53" s="174">
        <v>4000</v>
      </c>
      <c r="F53" s="174">
        <v>21.8</v>
      </c>
      <c r="G53" s="129"/>
    </row>
    <row r="54" spans="1:7" s="160" customFormat="1" ht="39.950000000000003" customHeight="1" x14ac:dyDescent="0.2">
      <c r="A54" s="125">
        <v>6</v>
      </c>
      <c r="B54" s="133" t="s">
        <v>679</v>
      </c>
      <c r="C54" s="124" t="s">
        <v>430</v>
      </c>
      <c r="D54" s="126" t="s">
        <v>541</v>
      </c>
      <c r="E54" s="174">
        <v>3050</v>
      </c>
      <c r="F54" s="174">
        <v>13.2</v>
      </c>
      <c r="G54" s="129"/>
    </row>
    <row r="55" spans="1:7" s="160" customFormat="1" ht="39.950000000000003" customHeight="1" x14ac:dyDescent="0.2">
      <c r="A55" s="125">
        <v>7</v>
      </c>
      <c r="B55" s="133" t="s">
        <v>678</v>
      </c>
      <c r="C55" s="124" t="s">
        <v>430</v>
      </c>
      <c r="D55" s="126" t="s">
        <v>541</v>
      </c>
      <c r="E55" s="174">
        <v>5000</v>
      </c>
      <c r="F55" s="174">
        <v>29.5</v>
      </c>
      <c r="G55" s="129"/>
    </row>
    <row r="56" spans="1:7" s="160" customFormat="1" ht="39.950000000000003" customHeight="1" x14ac:dyDescent="0.2">
      <c r="A56" s="125">
        <v>8</v>
      </c>
      <c r="B56" s="133" t="s">
        <v>677</v>
      </c>
      <c r="C56" s="124" t="s">
        <v>430</v>
      </c>
      <c r="D56" s="126" t="s">
        <v>541</v>
      </c>
      <c r="E56" s="174">
        <v>975</v>
      </c>
      <c r="F56" s="174">
        <v>3.9</v>
      </c>
      <c r="G56" s="129"/>
    </row>
    <row r="57" spans="1:7" s="160" customFormat="1" ht="39.950000000000003" customHeight="1" x14ac:dyDescent="0.2">
      <c r="A57" s="125">
        <v>9</v>
      </c>
      <c r="B57" s="133" t="s">
        <v>680</v>
      </c>
      <c r="C57" s="124" t="s">
        <v>430</v>
      </c>
      <c r="D57" s="126" t="s">
        <v>541</v>
      </c>
      <c r="E57" s="174">
        <v>2500</v>
      </c>
      <c r="F57" s="174">
        <v>10</v>
      </c>
      <c r="G57" s="129"/>
    </row>
    <row r="58" spans="1:7" s="160" customFormat="1" ht="39.950000000000003" customHeight="1" x14ac:dyDescent="0.2">
      <c r="A58" s="125">
        <v>10</v>
      </c>
      <c r="B58" s="133" t="s">
        <v>551</v>
      </c>
      <c r="C58" s="124" t="s">
        <v>430</v>
      </c>
      <c r="D58" s="126" t="s">
        <v>541</v>
      </c>
      <c r="E58" s="174">
        <v>975</v>
      </c>
      <c r="F58" s="174">
        <v>3.9</v>
      </c>
      <c r="G58" s="129"/>
    </row>
    <row r="59" spans="1:7" s="160" customFormat="1" ht="39.950000000000003" customHeight="1" x14ac:dyDescent="0.2">
      <c r="A59" s="155">
        <v>11</v>
      </c>
      <c r="B59" s="133" t="s">
        <v>681</v>
      </c>
      <c r="C59" s="124" t="s">
        <v>430</v>
      </c>
      <c r="D59" s="153" t="s">
        <v>541</v>
      </c>
      <c r="E59" s="175">
        <v>3800</v>
      </c>
      <c r="F59" s="175">
        <v>1.9</v>
      </c>
      <c r="G59" s="173"/>
    </row>
    <row r="60" spans="1:7" s="160" customFormat="1" ht="39.950000000000003" customHeight="1" x14ac:dyDescent="0.2">
      <c r="A60" s="155">
        <v>12</v>
      </c>
      <c r="B60" s="133" t="s">
        <v>682</v>
      </c>
      <c r="C60" s="124" t="s">
        <v>430</v>
      </c>
      <c r="D60" s="153" t="s">
        <v>541</v>
      </c>
      <c r="E60" s="175">
        <v>1960</v>
      </c>
      <c r="F60" s="175">
        <v>9.8000000000000007</v>
      </c>
      <c r="G60" s="173"/>
    </row>
    <row r="61" spans="1:7" s="160" customFormat="1" ht="39.950000000000003" customHeight="1" x14ac:dyDescent="0.2">
      <c r="A61" s="155">
        <v>13</v>
      </c>
      <c r="B61" s="133" t="s">
        <v>683</v>
      </c>
      <c r="C61" s="124" t="s">
        <v>430</v>
      </c>
      <c r="D61" s="153" t="s">
        <v>541</v>
      </c>
      <c r="E61" s="175">
        <v>4500</v>
      </c>
      <c r="F61" s="175">
        <v>3</v>
      </c>
      <c r="G61" s="173"/>
    </row>
    <row r="62" spans="1:7" s="160" customFormat="1" ht="39.950000000000003" customHeight="1" x14ac:dyDescent="0.2">
      <c r="A62" s="155">
        <v>14</v>
      </c>
      <c r="B62" s="133" t="s">
        <v>687</v>
      </c>
      <c r="C62" s="124" t="s">
        <v>552</v>
      </c>
      <c r="D62" s="167" t="s">
        <v>429</v>
      </c>
      <c r="E62" s="236">
        <v>183.04783</v>
      </c>
      <c r="F62" s="151">
        <v>2.8</v>
      </c>
      <c r="G62" s="125"/>
    </row>
    <row r="63" spans="1:7" s="116" customFormat="1" ht="23.25" customHeight="1" x14ac:dyDescent="0.2">
      <c r="A63" s="153"/>
      <c r="B63" s="238" t="s">
        <v>419</v>
      </c>
      <c r="C63" s="238"/>
      <c r="D63" s="238"/>
      <c r="E63" s="239">
        <f>SUM(E49:E62)</f>
        <v>56348.047830000003</v>
      </c>
      <c r="F63" s="239">
        <f>SUM(F49:F62)</f>
        <v>151.90000000000003</v>
      </c>
      <c r="G63" s="239">
        <f>SUM(G49:G61)</f>
        <v>0</v>
      </c>
    </row>
    <row r="64" spans="1:7" s="117" customFormat="1" ht="27" customHeight="1" x14ac:dyDescent="0.2">
      <c r="A64" s="249" t="s">
        <v>464</v>
      </c>
      <c r="B64" s="249"/>
      <c r="C64" s="249"/>
      <c r="D64" s="249"/>
      <c r="E64" s="249"/>
      <c r="F64" s="249"/>
      <c r="G64" s="249"/>
    </row>
    <row r="65" spans="1:7" s="160" customFormat="1" ht="39.950000000000003" customHeight="1" x14ac:dyDescent="0.2">
      <c r="A65" s="125">
        <v>1</v>
      </c>
      <c r="B65" s="128" t="s">
        <v>550</v>
      </c>
      <c r="C65" s="124" t="s">
        <v>430</v>
      </c>
      <c r="D65" s="167" t="s">
        <v>538</v>
      </c>
      <c r="E65" s="176">
        <v>1499.4829999999999</v>
      </c>
      <c r="F65" s="174">
        <v>5.0199999999999996</v>
      </c>
      <c r="G65" s="130"/>
    </row>
    <row r="66" spans="1:7" s="160" customFormat="1" ht="39.950000000000003" customHeight="1" x14ac:dyDescent="0.2">
      <c r="A66" s="125">
        <v>2</v>
      </c>
      <c r="B66" s="135" t="s">
        <v>465</v>
      </c>
      <c r="C66" s="124" t="s">
        <v>475</v>
      </c>
      <c r="D66" s="126" t="s">
        <v>541</v>
      </c>
      <c r="E66" s="177">
        <v>200</v>
      </c>
      <c r="F66" s="177">
        <v>0.7</v>
      </c>
      <c r="G66" s="130"/>
    </row>
    <row r="67" spans="1:7" s="160" customFormat="1" ht="45.75" customHeight="1" x14ac:dyDescent="0.2">
      <c r="A67" s="125">
        <v>3</v>
      </c>
      <c r="B67" s="133" t="s">
        <v>700</v>
      </c>
      <c r="C67" s="124" t="s">
        <v>475</v>
      </c>
      <c r="D67" s="167" t="s">
        <v>538</v>
      </c>
      <c r="E67" s="178">
        <v>6200</v>
      </c>
      <c r="F67" s="151">
        <v>1.1299999999999999</v>
      </c>
      <c r="G67" s="129"/>
    </row>
    <row r="68" spans="1:7" s="160" customFormat="1" ht="39.950000000000003" customHeight="1" x14ac:dyDescent="0.2">
      <c r="A68" s="125">
        <v>4</v>
      </c>
      <c r="B68" s="128" t="s">
        <v>634</v>
      </c>
      <c r="C68" s="124" t="s">
        <v>430</v>
      </c>
      <c r="D68" s="126" t="s">
        <v>541</v>
      </c>
      <c r="E68" s="179">
        <v>12000</v>
      </c>
      <c r="F68" s="179">
        <v>13</v>
      </c>
      <c r="G68" s="130"/>
    </row>
    <row r="69" spans="1:7" s="160" customFormat="1" ht="39.950000000000003" customHeight="1" x14ac:dyDescent="0.2">
      <c r="A69" s="125">
        <v>5</v>
      </c>
      <c r="B69" s="128" t="s">
        <v>554</v>
      </c>
      <c r="C69" s="124" t="s">
        <v>430</v>
      </c>
      <c r="D69" s="126" t="s">
        <v>541</v>
      </c>
      <c r="E69" s="176">
        <v>1500</v>
      </c>
      <c r="F69" s="176">
        <v>2.7</v>
      </c>
      <c r="G69" s="130"/>
    </row>
    <row r="70" spans="1:7" s="160" customFormat="1" ht="63" customHeight="1" x14ac:dyDescent="0.2">
      <c r="A70" s="125">
        <v>6</v>
      </c>
      <c r="B70" s="135" t="s">
        <v>466</v>
      </c>
      <c r="C70" s="124" t="s">
        <v>430</v>
      </c>
      <c r="D70" s="126" t="s">
        <v>438</v>
      </c>
      <c r="E70" s="178">
        <v>3383.2660000000001</v>
      </c>
      <c r="F70" s="177">
        <v>1.8</v>
      </c>
      <c r="G70" s="129"/>
    </row>
    <row r="71" spans="1:7" s="160" customFormat="1" ht="67.5" customHeight="1" x14ac:dyDescent="0.2">
      <c r="A71" s="125">
        <v>7</v>
      </c>
      <c r="B71" s="135" t="s">
        <v>467</v>
      </c>
      <c r="C71" s="124" t="s">
        <v>430</v>
      </c>
      <c r="D71" s="126" t="s">
        <v>468</v>
      </c>
      <c r="E71" s="178">
        <v>6947.6260000000002</v>
      </c>
      <c r="F71" s="177">
        <v>1.38</v>
      </c>
      <c r="G71" s="129"/>
    </row>
    <row r="72" spans="1:7" s="160" customFormat="1" ht="39.950000000000003" customHeight="1" x14ac:dyDescent="0.2">
      <c r="A72" s="125">
        <v>8</v>
      </c>
      <c r="B72" s="128" t="s">
        <v>684</v>
      </c>
      <c r="C72" s="159" t="s">
        <v>552</v>
      </c>
      <c r="D72" s="153" t="s">
        <v>541</v>
      </c>
      <c r="E72" s="180">
        <v>200</v>
      </c>
      <c r="F72" s="181">
        <v>8.4</v>
      </c>
      <c r="G72" s="173"/>
    </row>
    <row r="73" spans="1:7" s="160" customFormat="1" ht="39.950000000000003" customHeight="1" x14ac:dyDescent="0.2">
      <c r="A73" s="125">
        <v>9</v>
      </c>
      <c r="B73" s="128" t="s">
        <v>635</v>
      </c>
      <c r="C73" s="159" t="s">
        <v>552</v>
      </c>
      <c r="D73" s="153" t="s">
        <v>541</v>
      </c>
      <c r="E73" s="180">
        <v>200</v>
      </c>
      <c r="F73" s="181">
        <v>16.3</v>
      </c>
      <c r="G73" s="173"/>
    </row>
    <row r="74" spans="1:7" s="160" customFormat="1" ht="39.950000000000003" customHeight="1" x14ac:dyDescent="0.2">
      <c r="A74" s="125">
        <v>10</v>
      </c>
      <c r="B74" s="135" t="s">
        <v>636</v>
      </c>
      <c r="C74" s="159" t="s">
        <v>552</v>
      </c>
      <c r="D74" s="153" t="s">
        <v>541</v>
      </c>
      <c r="E74" s="180">
        <v>200</v>
      </c>
      <c r="F74" s="181">
        <v>7.3</v>
      </c>
      <c r="G74" s="173"/>
    </row>
    <row r="75" spans="1:7" s="160" customFormat="1" ht="39.950000000000003" customHeight="1" x14ac:dyDescent="0.2">
      <c r="A75" s="125">
        <v>11</v>
      </c>
      <c r="B75" s="135" t="s">
        <v>637</v>
      </c>
      <c r="C75" s="159" t="s">
        <v>475</v>
      </c>
      <c r="D75" s="159" t="s">
        <v>538</v>
      </c>
      <c r="E75" s="180">
        <v>11700</v>
      </c>
      <c r="F75" s="181">
        <v>2.6</v>
      </c>
      <c r="G75" s="173"/>
    </row>
    <row r="76" spans="1:7" s="160" customFormat="1" ht="39.950000000000003" customHeight="1" x14ac:dyDescent="0.2">
      <c r="A76" s="125">
        <v>12</v>
      </c>
      <c r="B76" s="135" t="s">
        <v>638</v>
      </c>
      <c r="C76" s="159" t="s">
        <v>475</v>
      </c>
      <c r="D76" s="159" t="s">
        <v>538</v>
      </c>
      <c r="E76" s="139">
        <v>9000</v>
      </c>
      <c r="F76" s="136">
        <v>2</v>
      </c>
      <c r="G76" s="173"/>
    </row>
    <row r="77" spans="1:7" s="160" customFormat="1" ht="39.950000000000003" customHeight="1" x14ac:dyDescent="0.2">
      <c r="A77" s="125">
        <v>13</v>
      </c>
      <c r="B77" s="182" t="s">
        <v>707</v>
      </c>
      <c r="C77" s="124" t="s">
        <v>430</v>
      </c>
      <c r="D77" s="153" t="s">
        <v>541</v>
      </c>
      <c r="E77" s="162">
        <v>3500</v>
      </c>
      <c r="F77" s="171">
        <v>12.3</v>
      </c>
      <c r="G77" s="173"/>
    </row>
    <row r="78" spans="1:7" s="116" customFormat="1" ht="21" customHeight="1" x14ac:dyDescent="0.2">
      <c r="A78" s="153"/>
      <c r="B78" s="238" t="s">
        <v>419</v>
      </c>
      <c r="C78" s="238"/>
      <c r="D78" s="238"/>
      <c r="E78" s="239">
        <f>SUM(E65:E77)</f>
        <v>56530.375</v>
      </c>
      <c r="F78" s="239">
        <f>SUM(F65:F77)</f>
        <v>74.63000000000001</v>
      </c>
      <c r="G78" s="239">
        <f>SUM(G65:G77)</f>
        <v>0</v>
      </c>
    </row>
    <row r="79" spans="1:7" s="117" customFormat="1" ht="21" customHeight="1" x14ac:dyDescent="0.2">
      <c r="A79" s="249" t="s">
        <v>474</v>
      </c>
      <c r="B79" s="249"/>
      <c r="C79" s="249"/>
      <c r="D79" s="249"/>
      <c r="E79" s="249"/>
      <c r="F79" s="249"/>
      <c r="G79" s="249"/>
    </row>
    <row r="80" spans="1:7" s="160" customFormat="1" ht="39.950000000000003" customHeight="1" x14ac:dyDescent="0.2">
      <c r="A80" s="124">
        <v>1</v>
      </c>
      <c r="B80" s="191" t="s">
        <v>640</v>
      </c>
      <c r="C80" s="126" t="s">
        <v>430</v>
      </c>
      <c r="D80" s="124" t="s">
        <v>541</v>
      </c>
      <c r="E80" s="192">
        <v>60000</v>
      </c>
      <c r="F80" s="192">
        <v>30</v>
      </c>
      <c r="G80" s="193"/>
    </row>
    <row r="81" spans="1:7" s="160" customFormat="1" ht="39.950000000000003" customHeight="1" x14ac:dyDescent="0.2">
      <c r="A81" s="126">
        <v>2</v>
      </c>
      <c r="B81" s="194" t="s">
        <v>641</v>
      </c>
      <c r="C81" s="126" t="s">
        <v>430</v>
      </c>
      <c r="D81" s="124" t="s">
        <v>541</v>
      </c>
      <c r="E81" s="195">
        <v>5000</v>
      </c>
      <c r="F81" s="195">
        <v>19.5</v>
      </c>
      <c r="G81" s="196"/>
    </row>
    <row r="82" spans="1:7" s="160" customFormat="1" ht="39.950000000000003" customHeight="1" x14ac:dyDescent="0.2">
      <c r="A82" s="126">
        <v>3</v>
      </c>
      <c r="B82" s="135" t="s">
        <v>642</v>
      </c>
      <c r="C82" s="126" t="s">
        <v>430</v>
      </c>
      <c r="D82" s="126" t="s">
        <v>643</v>
      </c>
      <c r="E82" s="127">
        <v>15921.421</v>
      </c>
      <c r="F82" s="151">
        <v>14.2</v>
      </c>
      <c r="G82" s="129"/>
    </row>
    <row r="83" spans="1:7" s="160" customFormat="1" ht="36" customHeight="1" x14ac:dyDescent="0.2">
      <c r="A83" s="155">
        <v>4</v>
      </c>
      <c r="B83" s="197" t="s">
        <v>644</v>
      </c>
      <c r="C83" s="155" t="s">
        <v>475</v>
      </c>
      <c r="D83" s="124" t="s">
        <v>541</v>
      </c>
      <c r="E83" s="175">
        <v>9627.4130000000005</v>
      </c>
      <c r="F83" s="175">
        <v>1.496</v>
      </c>
      <c r="G83" s="176"/>
    </row>
    <row r="84" spans="1:7" s="160" customFormat="1" ht="39.950000000000003" customHeight="1" x14ac:dyDescent="0.2">
      <c r="A84" s="126">
        <v>5</v>
      </c>
      <c r="B84" s="135" t="s">
        <v>642</v>
      </c>
      <c r="C84" s="125" t="s">
        <v>441</v>
      </c>
      <c r="D84" s="126" t="s">
        <v>643</v>
      </c>
      <c r="E84" s="137">
        <v>15921.421</v>
      </c>
      <c r="F84" s="136">
        <v>14.2</v>
      </c>
      <c r="G84" s="129"/>
    </row>
    <row r="85" spans="1:7" s="160" customFormat="1" ht="39.950000000000003" customHeight="1" x14ac:dyDescent="0.2">
      <c r="A85" s="153">
        <v>6</v>
      </c>
      <c r="B85" s="133" t="s">
        <v>645</v>
      </c>
      <c r="C85" s="124" t="s">
        <v>552</v>
      </c>
      <c r="D85" s="124" t="s">
        <v>541</v>
      </c>
      <c r="E85" s="190">
        <v>200</v>
      </c>
      <c r="F85" s="171"/>
      <c r="G85" s="173"/>
    </row>
    <row r="86" spans="1:7" s="160" customFormat="1" ht="39.950000000000003" customHeight="1" x14ac:dyDescent="0.2">
      <c r="A86" s="125">
        <v>7</v>
      </c>
      <c r="B86" s="128" t="s">
        <v>710</v>
      </c>
      <c r="C86" s="125" t="s">
        <v>552</v>
      </c>
      <c r="D86" s="124" t="s">
        <v>541</v>
      </c>
      <c r="E86" s="228">
        <v>153.01115999999999</v>
      </c>
      <c r="F86" s="176">
        <v>1.2</v>
      </c>
      <c r="G86" s="176"/>
    </row>
    <row r="87" spans="1:7" s="160" customFormat="1" ht="39.950000000000003" customHeight="1" x14ac:dyDescent="0.2">
      <c r="A87" s="125">
        <v>8</v>
      </c>
      <c r="B87" s="128" t="s">
        <v>695</v>
      </c>
      <c r="C87" s="125" t="s">
        <v>552</v>
      </c>
      <c r="D87" s="124" t="s">
        <v>541</v>
      </c>
      <c r="E87" s="228">
        <v>200</v>
      </c>
      <c r="F87" s="174">
        <v>13.5</v>
      </c>
      <c r="G87" s="176"/>
    </row>
    <row r="88" spans="1:7" s="116" customFormat="1" ht="28.5" customHeight="1" x14ac:dyDescent="0.2">
      <c r="A88" s="153"/>
      <c r="B88" s="238" t="s">
        <v>419</v>
      </c>
      <c r="C88" s="238"/>
      <c r="D88" s="238"/>
      <c r="E88" s="240">
        <f>SUM(E80:E87)</f>
        <v>107023.26616</v>
      </c>
      <c r="F88" s="240">
        <f>SUM(F80:F87)</f>
        <v>94.096000000000004</v>
      </c>
      <c r="G88" s="240">
        <f>SUM(G80:G85)</f>
        <v>0</v>
      </c>
    </row>
    <row r="89" spans="1:7" s="117" customFormat="1" ht="24.75" customHeight="1" x14ac:dyDescent="0.2">
      <c r="A89" s="249" t="s">
        <v>461</v>
      </c>
      <c r="B89" s="249"/>
      <c r="C89" s="249"/>
      <c r="D89" s="249"/>
      <c r="E89" s="249"/>
      <c r="F89" s="249"/>
      <c r="G89" s="249"/>
    </row>
    <row r="90" spans="1:7" s="160" customFormat="1" ht="69.75" customHeight="1" x14ac:dyDescent="0.2">
      <c r="A90" s="125">
        <v>1</v>
      </c>
      <c r="B90" s="128" t="s">
        <v>546</v>
      </c>
      <c r="C90" s="125" t="s">
        <v>552</v>
      </c>
      <c r="D90" s="124" t="s">
        <v>541</v>
      </c>
      <c r="E90" s="179">
        <v>200</v>
      </c>
      <c r="F90" s="179"/>
      <c r="G90" s="130">
        <v>20</v>
      </c>
    </row>
    <row r="91" spans="1:7" s="160" customFormat="1" ht="39.950000000000003" customHeight="1" x14ac:dyDescent="0.2">
      <c r="A91" s="125">
        <v>2</v>
      </c>
      <c r="B91" s="135" t="s">
        <v>548</v>
      </c>
      <c r="C91" s="124" t="s">
        <v>475</v>
      </c>
      <c r="D91" s="167" t="s">
        <v>538</v>
      </c>
      <c r="E91" s="177">
        <v>16755.421999999999</v>
      </c>
      <c r="F91" s="177">
        <v>2.29</v>
      </c>
      <c r="G91" s="129"/>
    </row>
    <row r="92" spans="1:7" s="160" customFormat="1" ht="39.950000000000003" customHeight="1" x14ac:dyDescent="0.2">
      <c r="A92" s="125">
        <v>3</v>
      </c>
      <c r="B92" s="133" t="s">
        <v>560</v>
      </c>
      <c r="C92" s="124" t="s">
        <v>430</v>
      </c>
      <c r="D92" s="124" t="s">
        <v>541</v>
      </c>
      <c r="E92" s="179">
        <v>2400</v>
      </c>
      <c r="F92" s="179">
        <v>17.399999999999999</v>
      </c>
      <c r="G92" s="129"/>
    </row>
    <row r="93" spans="1:7" s="160" customFormat="1" ht="48.75" customHeight="1" x14ac:dyDescent="0.2">
      <c r="A93" s="125">
        <v>4</v>
      </c>
      <c r="B93" s="133" t="s">
        <v>547</v>
      </c>
      <c r="C93" s="124" t="s">
        <v>430</v>
      </c>
      <c r="D93" s="226" t="s">
        <v>424</v>
      </c>
      <c r="E93" s="177">
        <v>2401.1</v>
      </c>
      <c r="F93" s="177">
        <v>1.05</v>
      </c>
      <c r="G93" s="129"/>
    </row>
    <row r="94" spans="1:7" s="160" customFormat="1" ht="39.950000000000003" customHeight="1" x14ac:dyDescent="0.2">
      <c r="A94" s="155">
        <v>5</v>
      </c>
      <c r="B94" s="154" t="s">
        <v>553</v>
      </c>
      <c r="C94" s="124" t="s">
        <v>430</v>
      </c>
      <c r="D94" s="124" t="s">
        <v>541</v>
      </c>
      <c r="E94" s="181">
        <v>3000</v>
      </c>
      <c r="F94" s="181">
        <v>6</v>
      </c>
      <c r="G94" s="173"/>
    </row>
    <row r="95" spans="1:7" s="160" customFormat="1" ht="39.950000000000003" customHeight="1" x14ac:dyDescent="0.2">
      <c r="A95" s="155">
        <v>6</v>
      </c>
      <c r="B95" s="138" t="s">
        <v>639</v>
      </c>
      <c r="C95" s="159" t="s">
        <v>552</v>
      </c>
      <c r="D95" s="153" t="s">
        <v>541</v>
      </c>
      <c r="E95" s="181">
        <v>200</v>
      </c>
      <c r="F95" s="181">
        <v>6.4</v>
      </c>
      <c r="G95" s="173"/>
    </row>
    <row r="96" spans="1:7" s="160" customFormat="1" ht="39.950000000000003" customHeight="1" x14ac:dyDescent="0.2">
      <c r="A96" s="155">
        <v>7</v>
      </c>
      <c r="B96" s="154" t="s">
        <v>688</v>
      </c>
      <c r="C96" s="159" t="s">
        <v>552</v>
      </c>
      <c r="D96" s="153" t="s">
        <v>541</v>
      </c>
      <c r="E96" s="172">
        <v>199.89099999999999</v>
      </c>
      <c r="F96" s="181">
        <v>6.33</v>
      </c>
      <c r="G96" s="173"/>
    </row>
    <row r="97" spans="1:11" s="116" customFormat="1" ht="28.5" customHeight="1" x14ac:dyDescent="0.2">
      <c r="A97" s="153"/>
      <c r="B97" s="238" t="s">
        <v>419</v>
      </c>
      <c r="C97" s="238"/>
      <c r="D97" s="238"/>
      <c r="E97" s="239">
        <f>SUM(E90:E96)</f>
        <v>25156.412999999997</v>
      </c>
      <c r="F97" s="239">
        <f>SUM(F90:F96)</f>
        <v>39.47</v>
      </c>
      <c r="G97" s="239">
        <f>SUM(G90:G96)</f>
        <v>20</v>
      </c>
    </row>
    <row r="98" spans="1:11" s="117" customFormat="1" ht="26.25" customHeight="1" x14ac:dyDescent="0.2">
      <c r="A98" s="249" t="s">
        <v>476</v>
      </c>
      <c r="B98" s="249"/>
      <c r="C98" s="249"/>
      <c r="D98" s="249"/>
      <c r="E98" s="249"/>
      <c r="F98" s="249"/>
      <c r="G98" s="249"/>
    </row>
    <row r="99" spans="1:11" s="160" customFormat="1" ht="39.950000000000003" customHeight="1" x14ac:dyDescent="0.2">
      <c r="A99" s="124">
        <v>1</v>
      </c>
      <c r="B99" s="200" t="s">
        <v>477</v>
      </c>
      <c r="C99" s="201" t="s">
        <v>430</v>
      </c>
      <c r="D99" s="124" t="s">
        <v>541</v>
      </c>
      <c r="E99" s="202">
        <v>350</v>
      </c>
      <c r="F99" s="202">
        <v>1.4</v>
      </c>
      <c r="G99" s="203"/>
    </row>
    <row r="100" spans="1:11" s="160" customFormat="1" ht="39.950000000000003" customHeight="1" x14ac:dyDescent="0.2">
      <c r="A100" s="124">
        <v>2</v>
      </c>
      <c r="B100" s="204" t="s">
        <v>478</v>
      </c>
      <c r="C100" s="205" t="s">
        <v>430</v>
      </c>
      <c r="D100" s="124" t="s">
        <v>541</v>
      </c>
      <c r="E100" s="206">
        <v>2450</v>
      </c>
      <c r="F100" s="207">
        <v>2.4500000000000002</v>
      </c>
      <c r="G100" s="205"/>
    </row>
    <row r="101" spans="1:11" s="149" customFormat="1" ht="66" customHeight="1" x14ac:dyDescent="0.2">
      <c r="A101" s="124">
        <v>3</v>
      </c>
      <c r="B101" s="138" t="s">
        <v>533</v>
      </c>
      <c r="C101" s="124" t="s">
        <v>430</v>
      </c>
      <c r="D101" s="124" t="s">
        <v>541</v>
      </c>
      <c r="E101" s="208">
        <v>2875</v>
      </c>
      <c r="F101" s="208">
        <v>11.5</v>
      </c>
      <c r="G101" s="130"/>
    </row>
    <row r="102" spans="1:11" s="160" customFormat="1" ht="39.950000000000003" customHeight="1" x14ac:dyDescent="0.2">
      <c r="A102" s="125">
        <v>4</v>
      </c>
      <c r="B102" s="128" t="s">
        <v>534</v>
      </c>
      <c r="C102" s="124" t="s">
        <v>430</v>
      </c>
      <c r="D102" s="124" t="s">
        <v>541</v>
      </c>
      <c r="E102" s="179">
        <v>8700</v>
      </c>
      <c r="F102" s="179">
        <v>5.8</v>
      </c>
      <c r="G102" s="176"/>
    </row>
    <row r="103" spans="1:11" s="160" customFormat="1" ht="39.950000000000003" customHeight="1" x14ac:dyDescent="0.2">
      <c r="A103" s="125">
        <v>5</v>
      </c>
      <c r="B103" s="128" t="s">
        <v>479</v>
      </c>
      <c r="C103" s="124" t="s">
        <v>430</v>
      </c>
      <c r="D103" s="124" t="s">
        <v>541</v>
      </c>
      <c r="E103" s="179">
        <v>5400</v>
      </c>
      <c r="F103" s="179">
        <v>2.7</v>
      </c>
      <c r="G103" s="176"/>
    </row>
    <row r="104" spans="1:11" s="160" customFormat="1" ht="39.950000000000003" customHeight="1" x14ac:dyDescent="0.2">
      <c r="A104" s="155">
        <v>6</v>
      </c>
      <c r="B104" s="197" t="s">
        <v>708</v>
      </c>
      <c r="C104" s="159" t="s">
        <v>552</v>
      </c>
      <c r="D104" s="124" t="s">
        <v>541</v>
      </c>
      <c r="E104" s="198">
        <v>200</v>
      </c>
      <c r="F104" s="198">
        <v>2</v>
      </c>
      <c r="G104" s="199"/>
    </row>
    <row r="105" spans="1:11" s="160" customFormat="1" ht="39.950000000000003" customHeight="1" x14ac:dyDescent="0.2">
      <c r="A105" s="155">
        <v>7</v>
      </c>
      <c r="B105" s="133" t="s">
        <v>646</v>
      </c>
      <c r="C105" s="124" t="s">
        <v>430</v>
      </c>
      <c r="D105" s="124" t="s">
        <v>541</v>
      </c>
      <c r="E105" s="198">
        <v>25000</v>
      </c>
      <c r="F105" s="198">
        <v>12.7</v>
      </c>
      <c r="G105" s="199"/>
    </row>
    <row r="106" spans="1:11" s="160" customFormat="1" ht="39.950000000000003" customHeight="1" x14ac:dyDescent="0.2">
      <c r="A106" s="155">
        <v>8</v>
      </c>
      <c r="B106" s="128" t="s">
        <v>647</v>
      </c>
      <c r="C106" s="124" t="s">
        <v>430</v>
      </c>
      <c r="D106" s="124" t="s">
        <v>541</v>
      </c>
      <c r="E106" s="198">
        <v>8275</v>
      </c>
      <c r="F106" s="198">
        <v>5.8</v>
      </c>
      <c r="G106" s="199"/>
    </row>
    <row r="107" spans="1:11" s="160" customFormat="1" ht="65.25" customHeight="1" x14ac:dyDescent="0.2">
      <c r="A107" s="155">
        <v>9</v>
      </c>
      <c r="B107" s="230" t="s">
        <v>696</v>
      </c>
      <c r="C107" s="159" t="s">
        <v>552</v>
      </c>
      <c r="D107" s="124" t="s">
        <v>541</v>
      </c>
      <c r="E107" s="198">
        <v>200</v>
      </c>
      <c r="F107" s="198"/>
      <c r="G107" s="229">
        <v>27</v>
      </c>
    </row>
    <row r="108" spans="1:11" s="116" customFormat="1" ht="24.75" customHeight="1" x14ac:dyDescent="0.2">
      <c r="A108" s="153"/>
      <c r="B108" s="238" t="s">
        <v>419</v>
      </c>
      <c r="C108" s="238"/>
      <c r="D108" s="238"/>
      <c r="E108" s="239">
        <f>SUM(E99:E107)</f>
        <v>53450</v>
      </c>
      <c r="F108" s="239">
        <f>SUM(F99:F107)</f>
        <v>44.349999999999994</v>
      </c>
      <c r="G108" s="239">
        <f>SUM(G99:G107)</f>
        <v>27</v>
      </c>
    </row>
    <row r="109" spans="1:11" s="117" customFormat="1" ht="27" customHeight="1" x14ac:dyDescent="0.2">
      <c r="A109" s="249" t="s">
        <v>431</v>
      </c>
      <c r="B109" s="249"/>
      <c r="C109" s="249"/>
      <c r="D109" s="249"/>
      <c r="E109" s="249"/>
      <c r="F109" s="249"/>
      <c r="G109" s="249"/>
    </row>
    <row r="110" spans="1:11" s="65" customFormat="1" ht="39.950000000000003" customHeight="1" x14ac:dyDescent="0.25">
      <c r="A110" s="189">
        <v>1</v>
      </c>
      <c r="B110" s="133" t="s">
        <v>516</v>
      </c>
      <c r="C110" s="125" t="s">
        <v>430</v>
      </c>
      <c r="D110" s="124" t="s">
        <v>541</v>
      </c>
      <c r="E110" s="150">
        <v>950</v>
      </c>
      <c r="F110" s="136">
        <v>3.8</v>
      </c>
      <c r="G110" s="130"/>
      <c r="H110" s="183"/>
      <c r="I110" s="183"/>
      <c r="J110" s="183"/>
      <c r="K110" s="183"/>
    </row>
    <row r="111" spans="1:11" ht="39.950000000000003" customHeight="1" x14ac:dyDescent="0.2">
      <c r="A111" s="189">
        <v>2</v>
      </c>
      <c r="B111" s="133" t="s">
        <v>705</v>
      </c>
      <c r="C111" s="124" t="s">
        <v>552</v>
      </c>
      <c r="D111" s="124" t="s">
        <v>541</v>
      </c>
      <c r="E111" s="139">
        <v>200</v>
      </c>
      <c r="F111" s="136">
        <v>12.1</v>
      </c>
      <c r="G111" s="129"/>
      <c r="H111" s="65"/>
      <c r="I111" s="65"/>
      <c r="J111" s="65"/>
      <c r="K111" s="65"/>
    </row>
    <row r="112" spans="1:11" ht="49.5" customHeight="1" x14ac:dyDescent="0.2">
      <c r="A112" s="189">
        <v>3</v>
      </c>
      <c r="B112" s="135" t="s">
        <v>425</v>
      </c>
      <c r="C112" s="125" t="s">
        <v>430</v>
      </c>
      <c r="D112" s="226" t="s">
        <v>424</v>
      </c>
      <c r="E112" s="151">
        <v>15591.8</v>
      </c>
      <c r="F112" s="136">
        <v>5</v>
      </c>
      <c r="G112" s="129"/>
      <c r="H112" s="65"/>
      <c r="I112" s="65"/>
      <c r="J112" s="65"/>
      <c r="K112" s="65"/>
    </row>
    <row r="113" spans="1:11" ht="39.950000000000003" customHeight="1" x14ac:dyDescent="0.2">
      <c r="A113" s="189">
        <v>4</v>
      </c>
      <c r="B113" s="135" t="s">
        <v>517</v>
      </c>
      <c r="C113" s="125" t="s">
        <v>430</v>
      </c>
      <c r="D113" s="124" t="s">
        <v>541</v>
      </c>
      <c r="E113" s="151">
        <v>9575</v>
      </c>
      <c r="F113" s="136">
        <v>7.5</v>
      </c>
      <c r="G113" s="129"/>
      <c r="H113" s="65"/>
      <c r="I113" s="65"/>
      <c r="J113" s="65"/>
      <c r="K113" s="65"/>
    </row>
    <row r="114" spans="1:11" ht="39.950000000000003" customHeight="1" x14ac:dyDescent="0.2">
      <c r="A114" s="189">
        <v>5</v>
      </c>
      <c r="B114" s="138" t="s">
        <v>575</v>
      </c>
      <c r="C114" s="124" t="s">
        <v>552</v>
      </c>
      <c r="D114" s="124" t="s">
        <v>541</v>
      </c>
      <c r="E114" s="139">
        <v>200</v>
      </c>
      <c r="F114" s="139">
        <v>2.9</v>
      </c>
      <c r="G114" s="129"/>
      <c r="H114" s="65"/>
      <c r="I114" s="65"/>
      <c r="J114" s="65"/>
      <c r="K114" s="65"/>
    </row>
    <row r="115" spans="1:11" ht="39.950000000000003" customHeight="1" x14ac:dyDescent="0.2">
      <c r="A115" s="189">
        <v>6</v>
      </c>
      <c r="B115" s="138" t="s">
        <v>576</v>
      </c>
      <c r="C115" s="124" t="s">
        <v>552</v>
      </c>
      <c r="D115" s="124" t="s">
        <v>541</v>
      </c>
      <c r="E115" s="139">
        <v>200</v>
      </c>
      <c r="F115" s="139">
        <v>4.9000000000000004</v>
      </c>
      <c r="G115" s="129"/>
      <c r="H115" s="65"/>
      <c r="I115" s="65"/>
      <c r="J115" s="65"/>
      <c r="K115" s="65"/>
    </row>
    <row r="116" spans="1:11" ht="39.950000000000003" customHeight="1" x14ac:dyDescent="0.2">
      <c r="A116" s="189">
        <v>7</v>
      </c>
      <c r="B116" s="133" t="s">
        <v>577</v>
      </c>
      <c r="C116" s="125" t="s">
        <v>430</v>
      </c>
      <c r="D116" s="124" t="s">
        <v>541</v>
      </c>
      <c r="E116" s="146">
        <v>2500</v>
      </c>
      <c r="F116" s="136">
        <v>10.3</v>
      </c>
      <c r="G116" s="129"/>
      <c r="H116" s="65"/>
      <c r="I116" s="65"/>
      <c r="J116" s="65"/>
      <c r="K116" s="65"/>
    </row>
    <row r="117" spans="1:11" ht="39.950000000000003" customHeight="1" x14ac:dyDescent="0.2">
      <c r="A117" s="189">
        <v>8</v>
      </c>
      <c r="B117" s="138" t="s">
        <v>578</v>
      </c>
      <c r="C117" s="124" t="s">
        <v>552</v>
      </c>
      <c r="D117" s="124" t="s">
        <v>541</v>
      </c>
      <c r="E117" s="139">
        <v>200</v>
      </c>
      <c r="F117" s="139">
        <v>15.1</v>
      </c>
      <c r="G117" s="129"/>
      <c r="H117" s="65"/>
      <c r="I117" s="65"/>
      <c r="J117" s="65"/>
      <c r="K117" s="65"/>
    </row>
    <row r="118" spans="1:11" s="116" customFormat="1" ht="24.75" customHeight="1" x14ac:dyDescent="0.2">
      <c r="A118" s="153"/>
      <c r="B118" s="238" t="s">
        <v>419</v>
      </c>
      <c r="C118" s="238"/>
      <c r="D118" s="238"/>
      <c r="E118" s="239">
        <f>SUM(E110:E117)</f>
        <v>29416.799999999999</v>
      </c>
      <c r="F118" s="239">
        <f>SUM(F110:F117)</f>
        <v>61.6</v>
      </c>
      <c r="G118" s="239">
        <f>SUM(G110:G112)</f>
        <v>0</v>
      </c>
    </row>
    <row r="119" spans="1:11" s="117" customFormat="1" ht="23.25" customHeight="1" x14ac:dyDescent="0.2">
      <c r="A119" s="249" t="s">
        <v>480</v>
      </c>
      <c r="B119" s="249"/>
      <c r="C119" s="249"/>
      <c r="D119" s="249"/>
      <c r="E119" s="249"/>
      <c r="F119" s="249"/>
      <c r="G119" s="249"/>
    </row>
    <row r="120" spans="1:11" s="160" customFormat="1" ht="64.5" customHeight="1" x14ac:dyDescent="0.2">
      <c r="A120" s="124">
        <v>1</v>
      </c>
      <c r="B120" s="135" t="s">
        <v>481</v>
      </c>
      <c r="C120" s="125" t="s">
        <v>475</v>
      </c>
      <c r="D120" s="226" t="s">
        <v>482</v>
      </c>
      <c r="E120" s="127">
        <v>4424.2820000000002</v>
      </c>
      <c r="F120" s="151">
        <v>1.5</v>
      </c>
      <c r="G120" s="129"/>
    </row>
    <row r="121" spans="1:11" s="160" customFormat="1" ht="62.25" customHeight="1" x14ac:dyDescent="0.2">
      <c r="A121" s="124">
        <v>2</v>
      </c>
      <c r="B121" s="135" t="s">
        <v>701</v>
      </c>
      <c r="C121" s="209" t="s">
        <v>430</v>
      </c>
      <c r="D121" s="124" t="s">
        <v>541</v>
      </c>
      <c r="E121" s="151">
        <v>6250</v>
      </c>
      <c r="F121" s="151">
        <v>25</v>
      </c>
      <c r="G121" s="130"/>
    </row>
    <row r="122" spans="1:11" s="160" customFormat="1" ht="39.950000000000003" customHeight="1" x14ac:dyDescent="0.2">
      <c r="A122" s="124">
        <v>3</v>
      </c>
      <c r="B122" s="135" t="s">
        <v>697</v>
      </c>
      <c r="C122" s="209" t="s">
        <v>430</v>
      </c>
      <c r="D122" s="124" t="s">
        <v>541</v>
      </c>
      <c r="E122" s="151">
        <v>2125</v>
      </c>
      <c r="F122" s="210">
        <v>8.9</v>
      </c>
      <c r="G122" s="130"/>
    </row>
    <row r="123" spans="1:11" s="160" customFormat="1" ht="39.950000000000003" customHeight="1" x14ac:dyDescent="0.2">
      <c r="A123" s="125">
        <v>4</v>
      </c>
      <c r="B123" s="128" t="s">
        <v>648</v>
      </c>
      <c r="C123" s="209" t="s">
        <v>430</v>
      </c>
      <c r="D123" s="124" t="s">
        <v>541</v>
      </c>
      <c r="E123" s="174">
        <v>13000</v>
      </c>
      <c r="F123" s="174">
        <v>15.417</v>
      </c>
      <c r="G123" s="176"/>
    </row>
    <row r="124" spans="1:11" s="160" customFormat="1" ht="39.950000000000003" customHeight="1" x14ac:dyDescent="0.2">
      <c r="A124" s="125">
        <v>5</v>
      </c>
      <c r="B124" s="128" t="s">
        <v>539</v>
      </c>
      <c r="C124" s="209" t="s">
        <v>430</v>
      </c>
      <c r="D124" s="124" t="s">
        <v>541</v>
      </c>
      <c r="E124" s="174">
        <v>2000</v>
      </c>
      <c r="F124" s="174">
        <v>2.2000000000000002</v>
      </c>
      <c r="G124" s="176"/>
    </row>
    <row r="125" spans="1:11" s="160" customFormat="1" ht="39.950000000000003" customHeight="1" x14ac:dyDescent="0.2">
      <c r="A125" s="124">
        <v>6</v>
      </c>
      <c r="B125" s="211" t="s">
        <v>649</v>
      </c>
      <c r="C125" s="124" t="s">
        <v>552</v>
      </c>
      <c r="D125" s="124" t="s">
        <v>541</v>
      </c>
      <c r="E125" s="210">
        <v>200</v>
      </c>
      <c r="F125" s="210">
        <v>2.9</v>
      </c>
      <c r="G125" s="210"/>
    </row>
    <row r="126" spans="1:11" s="160" customFormat="1" ht="39.950000000000003" customHeight="1" x14ac:dyDescent="0.2">
      <c r="A126" s="124">
        <v>7</v>
      </c>
      <c r="B126" s="128" t="s">
        <v>650</v>
      </c>
      <c r="C126" s="209" t="s">
        <v>430</v>
      </c>
      <c r="D126" s="124" t="s">
        <v>541</v>
      </c>
      <c r="E126" s="210">
        <v>62000</v>
      </c>
      <c r="F126" s="210">
        <v>31.3</v>
      </c>
      <c r="G126" s="210"/>
    </row>
    <row r="127" spans="1:11" s="149" customFormat="1" ht="64.5" customHeight="1" x14ac:dyDescent="0.2">
      <c r="A127" s="124">
        <v>8</v>
      </c>
      <c r="B127" s="128" t="s">
        <v>651</v>
      </c>
      <c r="C127" s="209" t="s">
        <v>430</v>
      </c>
      <c r="D127" s="124" t="s">
        <v>541</v>
      </c>
      <c r="E127" s="210">
        <v>5000</v>
      </c>
      <c r="F127" s="210">
        <v>19.3</v>
      </c>
      <c r="G127" s="210"/>
    </row>
    <row r="128" spans="1:11" s="160" customFormat="1" ht="52.5" customHeight="1" x14ac:dyDescent="0.2">
      <c r="A128" s="124">
        <v>9</v>
      </c>
      <c r="B128" s="135" t="s">
        <v>652</v>
      </c>
      <c r="C128" s="209" t="s">
        <v>430</v>
      </c>
      <c r="D128" s="226" t="s">
        <v>438</v>
      </c>
      <c r="E128" s="146">
        <v>8435.2800000000007</v>
      </c>
      <c r="F128" s="136">
        <v>7.5</v>
      </c>
      <c r="G128" s="210"/>
    </row>
    <row r="129" spans="1:7" s="160" customFormat="1" ht="39.950000000000003" customHeight="1" x14ac:dyDescent="0.2">
      <c r="A129" s="125">
        <v>10</v>
      </c>
      <c r="B129" s="133" t="s">
        <v>698</v>
      </c>
      <c r="C129" s="209" t="s">
        <v>430</v>
      </c>
      <c r="D129" s="124" t="s">
        <v>541</v>
      </c>
      <c r="E129" s="179">
        <v>2300</v>
      </c>
      <c r="F129" s="179">
        <v>6.9</v>
      </c>
      <c r="G129" s="234"/>
    </row>
    <row r="130" spans="1:7" s="116" customFormat="1" ht="24.75" customHeight="1" x14ac:dyDescent="0.2">
      <c r="A130" s="153"/>
      <c r="B130" s="238" t="s">
        <v>419</v>
      </c>
      <c r="C130" s="238"/>
      <c r="D130" s="238"/>
      <c r="E130" s="240">
        <f>SUM(E120:E129)</f>
        <v>105734.56200000001</v>
      </c>
      <c r="F130" s="240">
        <f>SUM(F120:F129)</f>
        <v>120.917</v>
      </c>
      <c r="G130" s="240">
        <f>SUM(G120:G129)</f>
        <v>0</v>
      </c>
    </row>
    <row r="131" spans="1:7" s="117" customFormat="1" ht="26.25" customHeight="1" x14ac:dyDescent="0.2">
      <c r="A131" s="249" t="s">
        <v>483</v>
      </c>
      <c r="B131" s="249"/>
      <c r="C131" s="249"/>
      <c r="D131" s="249"/>
      <c r="E131" s="249"/>
      <c r="F131" s="249"/>
      <c r="G131" s="249"/>
    </row>
    <row r="132" spans="1:7" s="160" customFormat="1" ht="39.950000000000003" customHeight="1" x14ac:dyDescent="0.2">
      <c r="A132" s="124">
        <v>1</v>
      </c>
      <c r="B132" s="216" t="s">
        <v>535</v>
      </c>
      <c r="C132" s="209" t="s">
        <v>430</v>
      </c>
      <c r="D132" s="124" t="s">
        <v>541</v>
      </c>
      <c r="E132" s="217">
        <v>5000</v>
      </c>
      <c r="F132" s="217">
        <v>5.3</v>
      </c>
      <c r="G132" s="209"/>
    </row>
    <row r="133" spans="1:7" s="160" customFormat="1" ht="39.950000000000003" customHeight="1" x14ac:dyDescent="0.2">
      <c r="A133" s="124">
        <v>2</v>
      </c>
      <c r="B133" s="213" t="s">
        <v>536</v>
      </c>
      <c r="C133" s="209" t="s">
        <v>430</v>
      </c>
      <c r="D133" s="124" t="s">
        <v>541</v>
      </c>
      <c r="E133" s="134">
        <v>7000</v>
      </c>
      <c r="F133" s="134">
        <v>7.5</v>
      </c>
      <c r="G133" s="214"/>
    </row>
    <row r="134" spans="1:7" s="160" customFormat="1" ht="39.950000000000003" customHeight="1" x14ac:dyDescent="0.2">
      <c r="A134" s="126">
        <v>3</v>
      </c>
      <c r="B134" s="213" t="s">
        <v>484</v>
      </c>
      <c r="C134" s="209" t="s">
        <v>430</v>
      </c>
      <c r="D134" s="124" t="s">
        <v>541</v>
      </c>
      <c r="E134" s="134">
        <v>6000</v>
      </c>
      <c r="F134" s="134">
        <v>5.9</v>
      </c>
      <c r="G134" s="214"/>
    </row>
    <row r="135" spans="1:7" s="149" customFormat="1" ht="60" customHeight="1" x14ac:dyDescent="0.2">
      <c r="A135" s="126">
        <v>4</v>
      </c>
      <c r="B135" s="135" t="s">
        <v>485</v>
      </c>
      <c r="C135" s="209" t="s">
        <v>430</v>
      </c>
      <c r="D135" s="123" t="s">
        <v>424</v>
      </c>
      <c r="E135" s="146">
        <v>7513.8</v>
      </c>
      <c r="F135" s="146">
        <v>36.420999999999999</v>
      </c>
      <c r="G135" s="129"/>
    </row>
    <row r="136" spans="1:7" s="160" customFormat="1" ht="63.75" customHeight="1" x14ac:dyDescent="0.2">
      <c r="A136" s="153">
        <v>5</v>
      </c>
      <c r="B136" s="213" t="s">
        <v>653</v>
      </c>
      <c r="C136" s="209" t="s">
        <v>430</v>
      </c>
      <c r="D136" s="124" t="s">
        <v>541</v>
      </c>
      <c r="E136" s="212">
        <v>10000</v>
      </c>
      <c r="F136" s="134">
        <v>4</v>
      </c>
      <c r="G136" s="173"/>
    </row>
    <row r="137" spans="1:7" s="160" customFormat="1" ht="39.950000000000003" customHeight="1" x14ac:dyDescent="0.2">
      <c r="A137" s="126">
        <v>6</v>
      </c>
      <c r="B137" s="213" t="s">
        <v>484</v>
      </c>
      <c r="C137" s="214" t="s">
        <v>441</v>
      </c>
      <c r="D137" s="124" t="s">
        <v>541</v>
      </c>
      <c r="E137" s="215">
        <v>11800</v>
      </c>
      <c r="F137" s="134">
        <v>5.9</v>
      </c>
      <c r="G137" s="214"/>
    </row>
    <row r="138" spans="1:7" s="160" customFormat="1" ht="63.75" customHeight="1" x14ac:dyDescent="0.2">
      <c r="A138" s="126">
        <v>7</v>
      </c>
      <c r="B138" s="135" t="s">
        <v>485</v>
      </c>
      <c r="C138" s="125" t="s">
        <v>441</v>
      </c>
      <c r="D138" s="123" t="s">
        <v>424</v>
      </c>
      <c r="E138" s="137">
        <v>7513.8</v>
      </c>
      <c r="F138" s="146">
        <v>36.420999999999999</v>
      </c>
      <c r="G138" s="129"/>
    </row>
    <row r="139" spans="1:7" s="116" customFormat="1" ht="24.75" customHeight="1" x14ac:dyDescent="0.2">
      <c r="A139" s="153"/>
      <c r="B139" s="238" t="s">
        <v>419</v>
      </c>
      <c r="C139" s="238"/>
      <c r="D139" s="238"/>
      <c r="E139" s="239">
        <f>SUM(E132:E138)</f>
        <v>54827.600000000006</v>
      </c>
      <c r="F139" s="239">
        <f>SUM(F132:F138)</f>
        <v>101.44200000000001</v>
      </c>
      <c r="G139" s="239">
        <f>SUM(G132:G138)</f>
        <v>0</v>
      </c>
    </row>
    <row r="140" spans="1:7" s="117" customFormat="1" ht="26.25" customHeight="1" x14ac:dyDescent="0.2">
      <c r="A140" s="249" t="s">
        <v>457</v>
      </c>
      <c r="B140" s="249"/>
      <c r="C140" s="249"/>
      <c r="D140" s="249"/>
      <c r="E140" s="249"/>
      <c r="F140" s="249"/>
      <c r="G140" s="249"/>
    </row>
    <row r="141" spans="1:7" s="114" customFormat="1" ht="72" customHeight="1" x14ac:dyDescent="0.2">
      <c r="A141" s="124">
        <v>1</v>
      </c>
      <c r="B141" s="128" t="s">
        <v>458</v>
      </c>
      <c r="C141" s="124" t="s">
        <v>444</v>
      </c>
      <c r="D141" s="124" t="s">
        <v>538</v>
      </c>
      <c r="E141" s="130">
        <v>10000</v>
      </c>
      <c r="F141" s="130">
        <v>6.5</v>
      </c>
      <c r="G141" s="125"/>
    </row>
    <row r="142" spans="1:7" s="114" customFormat="1" ht="39.950000000000003" customHeight="1" x14ac:dyDescent="0.2">
      <c r="A142" s="126">
        <v>2</v>
      </c>
      <c r="B142" s="128" t="s">
        <v>600</v>
      </c>
      <c r="C142" s="124" t="s">
        <v>449</v>
      </c>
      <c r="D142" s="131" t="s">
        <v>541</v>
      </c>
      <c r="E142" s="132">
        <v>6000</v>
      </c>
      <c r="F142" s="130">
        <v>6</v>
      </c>
      <c r="G142" s="125"/>
    </row>
    <row r="143" spans="1:7" s="114" customFormat="1" ht="39.950000000000003" customHeight="1" x14ac:dyDescent="0.2">
      <c r="A143" s="124">
        <v>3</v>
      </c>
      <c r="B143" s="128" t="s">
        <v>702</v>
      </c>
      <c r="C143" s="124" t="s">
        <v>449</v>
      </c>
      <c r="D143" s="131" t="s">
        <v>541</v>
      </c>
      <c r="E143" s="130">
        <v>4000</v>
      </c>
      <c r="F143" s="130">
        <v>8.1</v>
      </c>
      <c r="G143" s="125"/>
    </row>
    <row r="144" spans="1:7" s="114" customFormat="1" ht="51" customHeight="1" x14ac:dyDescent="0.2">
      <c r="A144" s="124">
        <v>4</v>
      </c>
      <c r="B144" s="128" t="s">
        <v>703</v>
      </c>
      <c r="C144" s="124" t="s">
        <v>552</v>
      </c>
      <c r="D144" s="131" t="s">
        <v>541</v>
      </c>
      <c r="E144" s="130">
        <v>200</v>
      </c>
      <c r="F144" s="130">
        <v>11.7</v>
      </c>
      <c r="G144" s="125"/>
    </row>
    <row r="145" spans="1:7" s="114" customFormat="1" ht="39.950000000000003" customHeight="1" x14ac:dyDescent="0.2">
      <c r="A145" s="126">
        <v>5</v>
      </c>
      <c r="B145" s="133" t="s">
        <v>601</v>
      </c>
      <c r="C145" s="124" t="s">
        <v>552</v>
      </c>
      <c r="D145" s="131" t="s">
        <v>541</v>
      </c>
      <c r="E145" s="146">
        <v>195.517</v>
      </c>
      <c r="F145" s="134">
        <v>5</v>
      </c>
      <c r="G145" s="130"/>
    </row>
    <row r="146" spans="1:7" s="114" customFormat="1" ht="67.5" customHeight="1" x14ac:dyDescent="0.2">
      <c r="A146" s="124">
        <v>6</v>
      </c>
      <c r="B146" s="133" t="s">
        <v>602</v>
      </c>
      <c r="C146" s="124" t="s">
        <v>552</v>
      </c>
      <c r="D146" s="131" t="s">
        <v>541</v>
      </c>
      <c r="E146" s="134">
        <v>200</v>
      </c>
      <c r="F146" s="146">
        <v>10.994999999999999</v>
      </c>
      <c r="G146" s="130"/>
    </row>
    <row r="147" spans="1:7" s="114" customFormat="1" ht="39.950000000000003" customHeight="1" x14ac:dyDescent="0.2">
      <c r="A147" s="124">
        <v>7</v>
      </c>
      <c r="B147" s="128" t="s">
        <v>603</v>
      </c>
      <c r="C147" s="124" t="s">
        <v>449</v>
      </c>
      <c r="D147" s="131" t="s">
        <v>541</v>
      </c>
      <c r="E147" s="132">
        <v>2100</v>
      </c>
      <c r="F147" s="125">
        <v>1.4</v>
      </c>
      <c r="G147" s="125"/>
    </row>
    <row r="148" spans="1:7" s="114" customFormat="1" ht="39.950000000000003" customHeight="1" x14ac:dyDescent="0.2">
      <c r="A148" s="126">
        <v>8</v>
      </c>
      <c r="B148" s="128" t="s">
        <v>604</v>
      </c>
      <c r="C148" s="124" t="s">
        <v>449</v>
      </c>
      <c r="D148" s="131" t="s">
        <v>541</v>
      </c>
      <c r="E148" s="132">
        <v>8700</v>
      </c>
      <c r="F148" s="125">
        <v>5.8</v>
      </c>
      <c r="G148" s="125"/>
    </row>
    <row r="149" spans="1:7" s="116" customFormat="1" ht="26.25" customHeight="1" x14ac:dyDescent="0.2">
      <c r="A149" s="153"/>
      <c r="B149" s="238" t="s">
        <v>419</v>
      </c>
      <c r="C149" s="238"/>
      <c r="D149" s="238"/>
      <c r="E149" s="240">
        <f>SUM(E141:E148)</f>
        <v>31395.517</v>
      </c>
      <c r="F149" s="240">
        <f>SUM(F141:F148)</f>
        <v>55.49499999999999</v>
      </c>
      <c r="G149" s="240">
        <f>SUM(G141:G148)</f>
        <v>0</v>
      </c>
    </row>
    <row r="150" spans="1:7" s="117" customFormat="1" ht="27" customHeight="1" x14ac:dyDescent="0.2">
      <c r="A150" s="249" t="s">
        <v>447</v>
      </c>
      <c r="B150" s="249"/>
      <c r="C150" s="249"/>
      <c r="D150" s="249"/>
      <c r="E150" s="249"/>
      <c r="F150" s="249"/>
      <c r="G150" s="249"/>
    </row>
    <row r="151" spans="1:7" s="114" customFormat="1" ht="58.5" customHeight="1" x14ac:dyDescent="0.2">
      <c r="A151" s="126">
        <v>1</v>
      </c>
      <c r="B151" s="135" t="s">
        <v>448</v>
      </c>
      <c r="C151" s="124" t="s">
        <v>449</v>
      </c>
      <c r="D151" s="226" t="s">
        <v>424</v>
      </c>
      <c r="E151" s="137">
        <v>5408.7780000000002</v>
      </c>
      <c r="F151" s="136">
        <v>3.3</v>
      </c>
      <c r="G151" s="129"/>
    </row>
    <row r="152" spans="1:7" s="114" customFormat="1" ht="57.75" customHeight="1" x14ac:dyDescent="0.2">
      <c r="A152" s="126">
        <v>2</v>
      </c>
      <c r="B152" s="135" t="s">
        <v>450</v>
      </c>
      <c r="C152" s="124" t="s">
        <v>449</v>
      </c>
      <c r="D152" s="226" t="s">
        <v>424</v>
      </c>
      <c r="E152" s="137">
        <v>7479.5950000000003</v>
      </c>
      <c r="F152" s="136">
        <v>4.5999999999999996</v>
      </c>
      <c r="G152" s="129"/>
    </row>
    <row r="153" spans="1:7" s="114" customFormat="1" ht="54.75" customHeight="1" x14ac:dyDescent="0.2">
      <c r="A153" s="124">
        <v>3</v>
      </c>
      <c r="B153" s="135" t="s">
        <v>451</v>
      </c>
      <c r="C153" s="124" t="s">
        <v>449</v>
      </c>
      <c r="D153" s="226" t="s">
        <v>452</v>
      </c>
      <c r="E153" s="137">
        <v>2605.348</v>
      </c>
      <c r="F153" s="136">
        <v>2</v>
      </c>
      <c r="G153" s="129"/>
    </row>
    <row r="154" spans="1:7" s="114" customFormat="1" ht="57" customHeight="1" x14ac:dyDescent="0.2">
      <c r="A154" s="126">
        <v>4</v>
      </c>
      <c r="B154" s="135" t="s">
        <v>453</v>
      </c>
      <c r="C154" s="124" t="s">
        <v>449</v>
      </c>
      <c r="D154" s="226" t="s">
        <v>454</v>
      </c>
      <c r="E154" s="137">
        <v>972.61400000000003</v>
      </c>
      <c r="F154" s="136">
        <v>0.5</v>
      </c>
      <c r="G154" s="129"/>
    </row>
    <row r="155" spans="1:7" s="114" customFormat="1" ht="58.5" customHeight="1" x14ac:dyDescent="0.2">
      <c r="A155" s="126">
        <v>5</v>
      </c>
      <c r="B155" s="135" t="s">
        <v>455</v>
      </c>
      <c r="C155" s="124" t="s">
        <v>449</v>
      </c>
      <c r="D155" s="126" t="s">
        <v>541</v>
      </c>
      <c r="E155" s="137">
        <v>4000</v>
      </c>
      <c r="F155" s="136">
        <v>8.6999999999999993</v>
      </c>
      <c r="G155" s="129"/>
    </row>
    <row r="156" spans="1:7" s="114" customFormat="1" ht="39.950000000000003" customHeight="1" x14ac:dyDescent="0.2">
      <c r="A156" s="124">
        <v>6</v>
      </c>
      <c r="B156" s="135" t="s">
        <v>456</v>
      </c>
      <c r="C156" s="124" t="s">
        <v>449</v>
      </c>
      <c r="D156" s="126" t="s">
        <v>541</v>
      </c>
      <c r="E156" s="137">
        <v>7000</v>
      </c>
      <c r="F156" s="136">
        <v>13.1</v>
      </c>
      <c r="G156" s="129"/>
    </row>
    <row r="157" spans="1:7" s="114" customFormat="1" ht="61.5" customHeight="1" x14ac:dyDescent="0.2">
      <c r="A157" s="126">
        <v>7</v>
      </c>
      <c r="B157" s="138" t="s">
        <v>605</v>
      </c>
      <c r="C157" s="124" t="s">
        <v>444</v>
      </c>
      <c r="D157" s="125" t="s">
        <v>599</v>
      </c>
      <c r="E157" s="139">
        <v>200</v>
      </c>
      <c r="F157" s="139">
        <v>6.3</v>
      </c>
      <c r="G157" s="124"/>
    </row>
    <row r="158" spans="1:7" s="114" customFormat="1" ht="39.950000000000003" customHeight="1" x14ac:dyDescent="0.2">
      <c r="A158" s="126">
        <v>8</v>
      </c>
      <c r="B158" s="135" t="s">
        <v>606</v>
      </c>
      <c r="C158" s="124" t="s">
        <v>552</v>
      </c>
      <c r="D158" s="126" t="s">
        <v>541</v>
      </c>
      <c r="E158" s="146">
        <v>187.08</v>
      </c>
      <c r="F158" s="134">
        <v>1.7</v>
      </c>
      <c r="G158" s="130"/>
    </row>
    <row r="159" spans="1:7" s="114" customFormat="1" ht="63.75" customHeight="1" x14ac:dyDescent="0.2">
      <c r="A159" s="124">
        <v>9</v>
      </c>
      <c r="B159" s="138" t="s">
        <v>607</v>
      </c>
      <c r="C159" s="124" t="s">
        <v>449</v>
      </c>
      <c r="D159" s="126" t="s">
        <v>541</v>
      </c>
      <c r="E159" s="140">
        <v>6240</v>
      </c>
      <c r="F159" s="139">
        <v>5.2</v>
      </c>
      <c r="G159" s="124"/>
    </row>
    <row r="160" spans="1:7" s="114" customFormat="1" ht="39.950000000000003" customHeight="1" x14ac:dyDescent="0.2">
      <c r="A160" s="126">
        <v>10</v>
      </c>
      <c r="B160" s="138" t="s">
        <v>608</v>
      </c>
      <c r="C160" s="124" t="s">
        <v>449</v>
      </c>
      <c r="D160" s="126" t="s">
        <v>541</v>
      </c>
      <c r="E160" s="140">
        <v>3480</v>
      </c>
      <c r="F160" s="139">
        <v>3</v>
      </c>
      <c r="G160" s="124"/>
    </row>
    <row r="161" spans="1:7" s="114" customFormat="1" ht="39.950000000000003" customHeight="1" x14ac:dyDescent="0.2">
      <c r="A161" s="126">
        <v>11</v>
      </c>
      <c r="B161" s="138" t="s">
        <v>609</v>
      </c>
      <c r="C161" s="124" t="s">
        <v>449</v>
      </c>
      <c r="D161" s="126" t="s">
        <v>541</v>
      </c>
      <c r="E161" s="140">
        <v>3360</v>
      </c>
      <c r="F161" s="139">
        <v>2.8</v>
      </c>
      <c r="G161" s="124"/>
    </row>
    <row r="162" spans="1:7" ht="39.950000000000003" customHeight="1" x14ac:dyDescent="0.2">
      <c r="A162" s="124">
        <v>12</v>
      </c>
      <c r="B162" s="135" t="s">
        <v>691</v>
      </c>
      <c r="C162" s="124" t="s">
        <v>449</v>
      </c>
      <c r="D162" s="126" t="s">
        <v>541</v>
      </c>
      <c r="E162" s="137">
        <f>F162*250</f>
        <v>4150</v>
      </c>
      <c r="F162" s="136">
        <v>16.600000000000001</v>
      </c>
      <c r="G162" s="129"/>
    </row>
    <row r="163" spans="1:7" ht="62.25" customHeight="1" x14ac:dyDescent="0.2">
      <c r="A163" s="126">
        <v>13</v>
      </c>
      <c r="B163" s="135" t="s">
        <v>690</v>
      </c>
      <c r="C163" s="124" t="s">
        <v>449</v>
      </c>
      <c r="D163" s="126" t="s">
        <v>541</v>
      </c>
      <c r="E163" s="137">
        <f>F163*250</f>
        <v>4250</v>
      </c>
      <c r="F163" s="136">
        <v>17</v>
      </c>
      <c r="G163" s="129"/>
    </row>
    <row r="164" spans="1:7" ht="62.25" customHeight="1" x14ac:dyDescent="0.2">
      <c r="A164" s="126">
        <v>14</v>
      </c>
      <c r="B164" s="135" t="s">
        <v>712</v>
      </c>
      <c r="C164" s="124" t="s">
        <v>449</v>
      </c>
      <c r="D164" s="126" t="s">
        <v>541</v>
      </c>
      <c r="E164" s="137">
        <v>3500</v>
      </c>
      <c r="F164" s="136">
        <v>2.4</v>
      </c>
      <c r="G164" s="173"/>
    </row>
    <row r="165" spans="1:7" ht="62.25" customHeight="1" x14ac:dyDescent="0.2">
      <c r="A165" s="124">
        <v>15</v>
      </c>
      <c r="B165" s="135" t="s">
        <v>713</v>
      </c>
      <c r="C165" s="124" t="s">
        <v>449</v>
      </c>
      <c r="D165" s="126" t="s">
        <v>541</v>
      </c>
      <c r="E165" s="137">
        <f>F165*250</f>
        <v>4461.25</v>
      </c>
      <c r="F165" s="146">
        <v>17.844999999999999</v>
      </c>
      <c r="G165" s="173"/>
    </row>
    <row r="166" spans="1:7" ht="62.25" customHeight="1" x14ac:dyDescent="0.2">
      <c r="A166" s="126">
        <v>16</v>
      </c>
      <c r="B166" s="135" t="s">
        <v>714</v>
      </c>
      <c r="C166" s="124" t="s">
        <v>449</v>
      </c>
      <c r="D166" s="126" t="s">
        <v>541</v>
      </c>
      <c r="E166" s="137">
        <f>F166*250</f>
        <v>3420.75</v>
      </c>
      <c r="F166" s="146">
        <v>13.683</v>
      </c>
      <c r="G166" s="173"/>
    </row>
    <row r="167" spans="1:7" ht="62.25" customHeight="1" x14ac:dyDescent="0.2">
      <c r="A167" s="126">
        <v>17</v>
      </c>
      <c r="B167" s="135" t="s">
        <v>715</v>
      </c>
      <c r="C167" s="124" t="s">
        <v>449</v>
      </c>
      <c r="D167" s="126" t="s">
        <v>541</v>
      </c>
      <c r="E167" s="137">
        <f>F167*250</f>
        <v>970</v>
      </c>
      <c r="F167" s="136">
        <v>3.88</v>
      </c>
      <c r="G167" s="173"/>
    </row>
    <row r="168" spans="1:7" ht="62.25" customHeight="1" x14ac:dyDescent="0.2">
      <c r="A168" s="124">
        <v>18</v>
      </c>
      <c r="B168" s="135" t="s">
        <v>716</v>
      </c>
      <c r="C168" s="124" t="s">
        <v>449</v>
      </c>
      <c r="D168" s="126" t="s">
        <v>541</v>
      </c>
      <c r="E168" s="137">
        <v>1000</v>
      </c>
      <c r="F168" s="136">
        <v>0.8</v>
      </c>
      <c r="G168" s="173"/>
    </row>
    <row r="169" spans="1:7" ht="62.25" customHeight="1" x14ac:dyDescent="0.2">
      <c r="A169" s="126">
        <v>19</v>
      </c>
      <c r="B169" s="135" t="s">
        <v>717</v>
      </c>
      <c r="C169" s="124" t="s">
        <v>449</v>
      </c>
      <c r="D169" s="126" t="s">
        <v>541</v>
      </c>
      <c r="E169" s="137">
        <f>F169*250</f>
        <v>3141.25</v>
      </c>
      <c r="F169" s="146">
        <v>12.565</v>
      </c>
      <c r="G169" s="173"/>
    </row>
    <row r="170" spans="1:7" ht="62.25" customHeight="1" x14ac:dyDescent="0.2">
      <c r="A170" s="126">
        <v>20</v>
      </c>
      <c r="B170" s="135" t="s">
        <v>718</v>
      </c>
      <c r="C170" s="124" t="s">
        <v>449</v>
      </c>
      <c r="D170" s="126" t="s">
        <v>541</v>
      </c>
      <c r="E170" s="137">
        <f>F170*250</f>
        <v>1182.5</v>
      </c>
      <c r="F170" s="136">
        <v>4.7300000000000004</v>
      </c>
      <c r="G170" s="173"/>
    </row>
    <row r="171" spans="1:7" s="116" customFormat="1" ht="22.5" customHeight="1" x14ac:dyDescent="0.2">
      <c r="A171" s="153"/>
      <c r="B171" s="238" t="s">
        <v>419</v>
      </c>
      <c r="C171" s="238"/>
      <c r="D171" s="238"/>
      <c r="E171" s="239">
        <f>SUM(E151:E170)</f>
        <v>67009.165000000008</v>
      </c>
      <c r="F171" s="239">
        <f>SUM(F151:F170)</f>
        <v>140.703</v>
      </c>
      <c r="G171" s="239">
        <f>SUM(G151:G161)</f>
        <v>0</v>
      </c>
    </row>
    <row r="172" spans="1:7" s="117" customFormat="1" ht="22.5" customHeight="1" x14ac:dyDescent="0.2">
      <c r="A172" s="249" t="s">
        <v>443</v>
      </c>
      <c r="B172" s="249"/>
      <c r="C172" s="249"/>
      <c r="D172" s="249"/>
      <c r="E172" s="249"/>
      <c r="F172" s="249"/>
      <c r="G172" s="249"/>
    </row>
    <row r="173" spans="1:7" s="114" customFormat="1" ht="39.950000000000003" customHeight="1" x14ac:dyDescent="0.2">
      <c r="A173" s="124">
        <v>1</v>
      </c>
      <c r="B173" s="133" t="s">
        <v>610</v>
      </c>
      <c r="C173" s="124" t="s">
        <v>444</v>
      </c>
      <c r="D173" s="131" t="s">
        <v>541</v>
      </c>
      <c r="E173" s="141">
        <v>7700</v>
      </c>
      <c r="F173" s="141">
        <v>2.9</v>
      </c>
      <c r="G173" s="131"/>
    </row>
    <row r="174" spans="1:7" s="114" customFormat="1" ht="39.950000000000003" customHeight="1" x14ac:dyDescent="0.2">
      <c r="A174" s="124">
        <v>2</v>
      </c>
      <c r="B174" s="133" t="s">
        <v>611</v>
      </c>
      <c r="C174" s="124" t="s">
        <v>552</v>
      </c>
      <c r="D174" s="131" t="s">
        <v>541</v>
      </c>
      <c r="E174" s="141">
        <v>200</v>
      </c>
      <c r="F174" s="141">
        <v>16.600000000000001</v>
      </c>
      <c r="G174" s="131"/>
    </row>
    <row r="175" spans="1:7" s="114" customFormat="1" ht="39.950000000000003" customHeight="1" x14ac:dyDescent="0.2">
      <c r="A175" s="124">
        <v>3</v>
      </c>
      <c r="B175" s="133" t="s">
        <v>612</v>
      </c>
      <c r="C175" s="124" t="s">
        <v>444</v>
      </c>
      <c r="D175" s="131" t="s">
        <v>541</v>
      </c>
      <c r="E175" s="141">
        <v>5200</v>
      </c>
      <c r="F175" s="141">
        <v>0.9</v>
      </c>
      <c r="G175" s="131"/>
    </row>
    <row r="176" spans="1:7" s="114" customFormat="1" ht="39.950000000000003" customHeight="1" x14ac:dyDescent="0.2">
      <c r="A176" s="124">
        <v>4</v>
      </c>
      <c r="B176" s="133" t="s">
        <v>445</v>
      </c>
      <c r="C176" s="124" t="s">
        <v>444</v>
      </c>
      <c r="D176" s="124" t="s">
        <v>541</v>
      </c>
      <c r="E176" s="141">
        <v>9300</v>
      </c>
      <c r="F176" s="141">
        <v>7.2</v>
      </c>
      <c r="G176" s="131"/>
    </row>
    <row r="177" spans="1:7" s="114" customFormat="1" ht="39.950000000000003" customHeight="1" x14ac:dyDescent="0.2">
      <c r="A177" s="124">
        <v>5</v>
      </c>
      <c r="B177" s="133" t="s">
        <v>446</v>
      </c>
      <c r="C177" s="124" t="s">
        <v>430</v>
      </c>
      <c r="D177" s="124" t="s">
        <v>541</v>
      </c>
      <c r="E177" s="141">
        <f>F177*250</f>
        <v>3000</v>
      </c>
      <c r="F177" s="142">
        <v>12</v>
      </c>
      <c r="G177" s="131"/>
    </row>
    <row r="178" spans="1:7" s="114" customFormat="1" ht="39.950000000000003" customHeight="1" x14ac:dyDescent="0.2">
      <c r="A178" s="124">
        <v>6</v>
      </c>
      <c r="B178" s="133" t="s">
        <v>537</v>
      </c>
      <c r="C178" s="124" t="s">
        <v>449</v>
      </c>
      <c r="D178" s="131" t="s">
        <v>541</v>
      </c>
      <c r="E178" s="142">
        <v>5350</v>
      </c>
      <c r="F178" s="131">
        <v>5.8</v>
      </c>
      <c r="G178" s="131"/>
    </row>
    <row r="179" spans="1:7" s="114" customFormat="1" ht="39.950000000000003" customHeight="1" x14ac:dyDescent="0.2">
      <c r="A179" s="124">
        <v>7</v>
      </c>
      <c r="B179" s="133" t="s">
        <v>613</v>
      </c>
      <c r="C179" s="124" t="s">
        <v>444</v>
      </c>
      <c r="D179" s="125" t="s">
        <v>599</v>
      </c>
      <c r="E179" s="139">
        <v>19984.047999999999</v>
      </c>
      <c r="F179" s="136">
        <v>4</v>
      </c>
      <c r="G179" s="130"/>
    </row>
    <row r="180" spans="1:7" s="114" customFormat="1" ht="39.950000000000003" customHeight="1" x14ac:dyDescent="0.2">
      <c r="A180" s="124">
        <v>8</v>
      </c>
      <c r="B180" s="133" t="s">
        <v>614</v>
      </c>
      <c r="C180" s="124" t="s">
        <v>552</v>
      </c>
      <c r="D180" s="131" t="s">
        <v>541</v>
      </c>
      <c r="E180" s="134">
        <v>200</v>
      </c>
      <c r="F180" s="134">
        <v>3.7</v>
      </c>
      <c r="G180" s="130"/>
    </row>
    <row r="181" spans="1:7" s="114" customFormat="1" ht="39.950000000000003" customHeight="1" x14ac:dyDescent="0.2">
      <c r="A181" s="124">
        <v>9</v>
      </c>
      <c r="B181" s="133" t="s">
        <v>615</v>
      </c>
      <c r="C181" s="124" t="s">
        <v>552</v>
      </c>
      <c r="D181" s="131" t="s">
        <v>541</v>
      </c>
      <c r="E181" s="141">
        <v>200</v>
      </c>
      <c r="F181" s="141">
        <v>14.5</v>
      </c>
      <c r="G181" s="131"/>
    </row>
    <row r="182" spans="1:7" s="114" customFormat="1" ht="39.950000000000003" customHeight="1" x14ac:dyDescent="0.2">
      <c r="A182" s="124">
        <v>10</v>
      </c>
      <c r="B182" s="133" t="s">
        <v>616</v>
      </c>
      <c r="C182" s="124" t="s">
        <v>552</v>
      </c>
      <c r="D182" s="131" t="s">
        <v>541</v>
      </c>
      <c r="E182" s="141">
        <v>200</v>
      </c>
      <c r="F182" s="141">
        <v>22</v>
      </c>
      <c r="G182" s="131"/>
    </row>
    <row r="183" spans="1:7" s="114" customFormat="1" ht="39.950000000000003" customHeight="1" x14ac:dyDescent="0.2">
      <c r="A183" s="124">
        <v>11</v>
      </c>
      <c r="B183" s="133" t="s">
        <v>617</v>
      </c>
      <c r="C183" s="124" t="s">
        <v>552</v>
      </c>
      <c r="D183" s="131" t="s">
        <v>541</v>
      </c>
      <c r="E183" s="141">
        <v>200</v>
      </c>
      <c r="F183" s="141">
        <v>5.2</v>
      </c>
      <c r="G183" s="131"/>
    </row>
    <row r="184" spans="1:7" s="114" customFormat="1" ht="39.950000000000003" customHeight="1" x14ac:dyDescent="0.2">
      <c r="A184" s="124">
        <v>12</v>
      </c>
      <c r="B184" s="133" t="s">
        <v>618</v>
      </c>
      <c r="C184" s="124" t="s">
        <v>449</v>
      </c>
      <c r="D184" s="131" t="s">
        <v>541</v>
      </c>
      <c r="E184" s="142">
        <v>10920</v>
      </c>
      <c r="F184" s="131">
        <v>9.1</v>
      </c>
      <c r="G184" s="131"/>
    </row>
    <row r="185" spans="1:7" ht="39.950000000000003" customHeight="1" x14ac:dyDescent="0.2">
      <c r="A185" s="124">
        <v>13</v>
      </c>
      <c r="B185" s="133" t="s">
        <v>613</v>
      </c>
      <c r="C185" s="124" t="s">
        <v>552</v>
      </c>
      <c r="D185" s="124" t="s">
        <v>541</v>
      </c>
      <c r="E185" s="227">
        <v>199.9478</v>
      </c>
      <c r="F185" s="136">
        <v>4</v>
      </c>
      <c r="G185" s="130"/>
    </row>
    <row r="186" spans="1:7" ht="39.950000000000003" customHeight="1" x14ac:dyDescent="0.2">
      <c r="A186" s="124">
        <v>14</v>
      </c>
      <c r="B186" s="133" t="s">
        <v>709</v>
      </c>
      <c r="C186" s="124" t="s">
        <v>430</v>
      </c>
      <c r="D186" s="131" t="s">
        <v>541</v>
      </c>
      <c r="E186" s="167">
        <f>(6.6*250)+(2.4*2000)</f>
        <v>6450</v>
      </c>
      <c r="F186" s="142">
        <v>9</v>
      </c>
      <c r="G186" s="131"/>
    </row>
    <row r="187" spans="1:7" ht="39.950000000000003" customHeight="1" x14ac:dyDescent="0.2">
      <c r="A187" s="124">
        <v>15</v>
      </c>
      <c r="B187" s="133" t="s">
        <v>692</v>
      </c>
      <c r="C187" s="124" t="s">
        <v>430</v>
      </c>
      <c r="D187" s="131" t="s">
        <v>541</v>
      </c>
      <c r="E187" s="227">
        <f>F187*250</f>
        <v>1600</v>
      </c>
      <c r="F187" s="136">
        <v>6.4</v>
      </c>
      <c r="G187" s="130"/>
    </row>
    <row r="188" spans="1:7" ht="39.950000000000003" customHeight="1" x14ac:dyDescent="0.2">
      <c r="A188" s="124">
        <v>16</v>
      </c>
      <c r="B188" s="133" t="s">
        <v>693</v>
      </c>
      <c r="C188" s="124" t="s">
        <v>430</v>
      </c>
      <c r="D188" s="131" t="s">
        <v>541</v>
      </c>
      <c r="E188" s="227">
        <f>F188*250</f>
        <v>1550</v>
      </c>
      <c r="F188" s="136">
        <v>6.2</v>
      </c>
      <c r="G188" s="130"/>
    </row>
    <row r="189" spans="1:7" ht="39.950000000000003" customHeight="1" x14ac:dyDescent="0.2">
      <c r="A189" s="124">
        <v>17</v>
      </c>
      <c r="B189" s="133" t="s">
        <v>694</v>
      </c>
      <c r="C189" s="124" t="s">
        <v>430</v>
      </c>
      <c r="D189" s="131" t="s">
        <v>541</v>
      </c>
      <c r="E189" s="227">
        <v>2300</v>
      </c>
      <c r="F189" s="136">
        <v>6.4</v>
      </c>
      <c r="G189" s="130"/>
    </row>
    <row r="190" spans="1:7" s="116" customFormat="1" ht="24.75" customHeight="1" x14ac:dyDescent="0.2">
      <c r="A190" s="153"/>
      <c r="B190" s="238" t="s">
        <v>419</v>
      </c>
      <c r="C190" s="238"/>
      <c r="D190" s="238"/>
      <c r="E190" s="239">
        <f>SUM(E173:E189)</f>
        <v>74553.995800000004</v>
      </c>
      <c r="F190" s="239">
        <f>SUM(F173:F189)</f>
        <v>135.9</v>
      </c>
      <c r="G190" s="239">
        <f>SUM(G173:G184)</f>
        <v>0</v>
      </c>
    </row>
    <row r="191" spans="1:7" s="117" customFormat="1" ht="24.75" customHeight="1" x14ac:dyDescent="0.2">
      <c r="A191" s="249" t="s">
        <v>486</v>
      </c>
      <c r="B191" s="249"/>
      <c r="C191" s="249"/>
      <c r="D191" s="249"/>
      <c r="E191" s="249"/>
      <c r="F191" s="249"/>
      <c r="G191" s="249"/>
    </row>
    <row r="192" spans="1:7" s="149" customFormat="1" ht="39.950000000000003" customHeight="1" x14ac:dyDescent="0.2">
      <c r="A192" s="126">
        <v>1</v>
      </c>
      <c r="B192" s="128" t="s">
        <v>531</v>
      </c>
      <c r="C192" s="125" t="s">
        <v>475</v>
      </c>
      <c r="D192" s="125" t="s">
        <v>538</v>
      </c>
      <c r="E192" s="174">
        <v>14444.572</v>
      </c>
      <c r="F192" s="174">
        <v>2.78</v>
      </c>
      <c r="G192" s="125"/>
    </row>
    <row r="193" spans="1:7" s="149" customFormat="1" ht="39.950000000000003" customHeight="1" x14ac:dyDescent="0.2">
      <c r="A193" s="126">
        <v>2</v>
      </c>
      <c r="B193" s="218" t="s">
        <v>532</v>
      </c>
      <c r="C193" s="125" t="s">
        <v>475</v>
      </c>
      <c r="D193" s="125" t="s">
        <v>538</v>
      </c>
      <c r="E193" s="174">
        <v>14850</v>
      </c>
      <c r="F193" s="174">
        <v>4.26</v>
      </c>
      <c r="G193" s="130"/>
    </row>
    <row r="194" spans="1:7" s="149" customFormat="1" ht="39.950000000000003" customHeight="1" x14ac:dyDescent="0.2">
      <c r="A194" s="153">
        <v>3</v>
      </c>
      <c r="B194" s="128" t="s">
        <v>654</v>
      </c>
      <c r="C194" s="124" t="s">
        <v>552</v>
      </c>
      <c r="D194" s="131" t="s">
        <v>541</v>
      </c>
      <c r="E194" s="175">
        <v>200</v>
      </c>
      <c r="F194" s="175">
        <v>18.149999999999999</v>
      </c>
      <c r="G194" s="163"/>
    </row>
    <row r="195" spans="1:7" s="149" customFormat="1" ht="39.950000000000003" customHeight="1" x14ac:dyDescent="0.2">
      <c r="A195" s="126">
        <v>4</v>
      </c>
      <c r="B195" s="128" t="s">
        <v>655</v>
      </c>
      <c r="C195" s="124" t="s">
        <v>552</v>
      </c>
      <c r="D195" s="131" t="s">
        <v>541</v>
      </c>
      <c r="E195" s="175">
        <v>200</v>
      </c>
      <c r="F195" s="175">
        <v>6.7</v>
      </c>
      <c r="G195" s="163"/>
    </row>
    <row r="196" spans="1:7" s="149" customFormat="1" ht="39.950000000000003" customHeight="1" x14ac:dyDescent="0.2">
      <c r="A196" s="126">
        <v>5</v>
      </c>
      <c r="B196" s="128" t="s">
        <v>656</v>
      </c>
      <c r="C196" s="124" t="s">
        <v>552</v>
      </c>
      <c r="D196" s="131" t="s">
        <v>541</v>
      </c>
      <c r="E196" s="175">
        <v>200</v>
      </c>
      <c r="F196" s="175">
        <v>4.9000000000000004</v>
      </c>
      <c r="G196" s="163"/>
    </row>
    <row r="197" spans="1:7" s="149" customFormat="1" ht="39.950000000000003" customHeight="1" x14ac:dyDescent="0.2">
      <c r="A197" s="153">
        <v>6</v>
      </c>
      <c r="B197" s="128" t="s">
        <v>657</v>
      </c>
      <c r="C197" s="124" t="s">
        <v>552</v>
      </c>
      <c r="D197" s="131" t="s">
        <v>541</v>
      </c>
      <c r="E197" s="175">
        <v>200</v>
      </c>
      <c r="F197" s="175">
        <v>5.6</v>
      </c>
      <c r="G197" s="163"/>
    </row>
    <row r="198" spans="1:7" s="149" customFormat="1" ht="39.950000000000003" customHeight="1" x14ac:dyDescent="0.2">
      <c r="A198" s="126">
        <v>7</v>
      </c>
      <c r="B198" s="135" t="s">
        <v>658</v>
      </c>
      <c r="C198" s="125" t="s">
        <v>475</v>
      </c>
      <c r="D198" s="131" t="s">
        <v>541</v>
      </c>
      <c r="E198" s="175">
        <v>21169.56</v>
      </c>
      <c r="F198" s="175">
        <v>1.8</v>
      </c>
      <c r="G198" s="163"/>
    </row>
    <row r="199" spans="1:7" s="149" customFormat="1" ht="39.950000000000003" customHeight="1" x14ac:dyDescent="0.2">
      <c r="A199" s="126">
        <v>8</v>
      </c>
      <c r="B199" s="133" t="s">
        <v>659</v>
      </c>
      <c r="C199" s="125" t="s">
        <v>475</v>
      </c>
      <c r="D199" s="131" t="s">
        <v>541</v>
      </c>
      <c r="E199" s="175">
        <v>88978.14</v>
      </c>
      <c r="F199" s="175">
        <v>8.8000000000000007</v>
      </c>
      <c r="G199" s="163"/>
    </row>
    <row r="200" spans="1:7" s="149" customFormat="1" ht="54.75" customHeight="1" x14ac:dyDescent="0.2">
      <c r="A200" s="153">
        <v>9</v>
      </c>
      <c r="B200" s="135" t="s">
        <v>660</v>
      </c>
      <c r="C200" s="124" t="s">
        <v>430</v>
      </c>
      <c r="D200" s="226" t="s">
        <v>424</v>
      </c>
      <c r="E200" s="146">
        <v>10704.9</v>
      </c>
      <c r="F200" s="136">
        <v>4.9400000000000004</v>
      </c>
      <c r="G200" s="163"/>
    </row>
    <row r="201" spans="1:7" s="149" customFormat="1" ht="60" customHeight="1" x14ac:dyDescent="0.2">
      <c r="A201" s="126">
        <v>10</v>
      </c>
      <c r="B201" s="135" t="s">
        <v>661</v>
      </c>
      <c r="C201" s="124" t="s">
        <v>430</v>
      </c>
      <c r="D201" s="226" t="s">
        <v>424</v>
      </c>
      <c r="E201" s="146">
        <v>6600.1</v>
      </c>
      <c r="F201" s="146">
        <v>8</v>
      </c>
      <c r="G201" s="163"/>
    </row>
    <row r="202" spans="1:7" ht="39.950000000000003" customHeight="1" x14ac:dyDescent="0.2">
      <c r="A202" s="153">
        <v>11</v>
      </c>
      <c r="B202" s="133" t="s">
        <v>689</v>
      </c>
      <c r="C202" s="124" t="s">
        <v>552</v>
      </c>
      <c r="D202" s="124" t="s">
        <v>541</v>
      </c>
      <c r="E202" s="175">
        <v>200</v>
      </c>
      <c r="F202" s="175">
        <v>2.8</v>
      </c>
      <c r="G202" s="163"/>
    </row>
    <row r="203" spans="1:7" ht="39.950000000000003" customHeight="1" x14ac:dyDescent="0.2">
      <c r="A203" s="153">
        <v>12</v>
      </c>
      <c r="B203" s="135" t="s">
        <v>658</v>
      </c>
      <c r="C203" s="124" t="s">
        <v>552</v>
      </c>
      <c r="D203" s="124" t="s">
        <v>541</v>
      </c>
      <c r="E203" s="199">
        <v>188.94499999999999</v>
      </c>
      <c r="F203" s="175">
        <v>1.8</v>
      </c>
      <c r="G203" s="163"/>
    </row>
    <row r="204" spans="1:7" ht="39.950000000000003" customHeight="1" x14ac:dyDescent="0.2">
      <c r="A204" s="153">
        <v>13</v>
      </c>
      <c r="B204" s="133" t="s">
        <v>659</v>
      </c>
      <c r="C204" s="124" t="s">
        <v>552</v>
      </c>
      <c r="D204" s="124" t="s">
        <v>541</v>
      </c>
      <c r="E204" s="175">
        <v>199.9</v>
      </c>
      <c r="F204" s="175">
        <v>8.8000000000000007</v>
      </c>
      <c r="G204" s="163"/>
    </row>
    <row r="205" spans="1:7" s="116" customFormat="1" ht="21" customHeight="1" x14ac:dyDescent="0.2">
      <c r="A205" s="153"/>
      <c r="B205" s="238" t="s">
        <v>419</v>
      </c>
      <c r="C205" s="238"/>
      <c r="D205" s="238"/>
      <c r="E205" s="239">
        <f>SUM(E192:E204)</f>
        <v>158136.117</v>
      </c>
      <c r="F205" s="239">
        <f>SUM(F192:F204)</f>
        <v>79.329999999999984</v>
      </c>
      <c r="G205" s="239">
        <f>SUM(G192:G204)</f>
        <v>0</v>
      </c>
    </row>
    <row r="206" spans="1:7" s="117" customFormat="1" ht="24.75" customHeight="1" x14ac:dyDescent="0.2">
      <c r="A206" s="249" t="s">
        <v>487</v>
      </c>
      <c r="B206" s="249"/>
      <c r="C206" s="249"/>
      <c r="D206" s="249"/>
      <c r="E206" s="249"/>
      <c r="F206" s="249"/>
      <c r="G206" s="249"/>
    </row>
    <row r="207" spans="1:7" s="149" customFormat="1" ht="39.950000000000003" customHeight="1" x14ac:dyDescent="0.2">
      <c r="A207" s="126">
        <v>1</v>
      </c>
      <c r="B207" s="219" t="s">
        <v>488</v>
      </c>
      <c r="C207" s="126" t="s">
        <v>475</v>
      </c>
      <c r="D207" s="126" t="s">
        <v>538</v>
      </c>
      <c r="E207" s="220">
        <v>10000</v>
      </c>
      <c r="F207" s="220">
        <v>4.62</v>
      </c>
      <c r="G207" s="126"/>
    </row>
    <row r="208" spans="1:7" s="149" customFormat="1" ht="39.950000000000003" customHeight="1" x14ac:dyDescent="0.2">
      <c r="A208" s="126">
        <v>2</v>
      </c>
      <c r="B208" s="219" t="s">
        <v>562</v>
      </c>
      <c r="C208" s="126" t="s">
        <v>489</v>
      </c>
      <c r="D208" s="126" t="s">
        <v>541</v>
      </c>
      <c r="E208" s="220">
        <v>3500</v>
      </c>
      <c r="F208" s="220">
        <v>10.8</v>
      </c>
      <c r="G208" s="126"/>
    </row>
    <row r="209" spans="1:7" s="149" customFormat="1" ht="66" customHeight="1" x14ac:dyDescent="0.2">
      <c r="A209" s="126">
        <v>3</v>
      </c>
      <c r="B209" s="219" t="s">
        <v>563</v>
      </c>
      <c r="C209" s="126" t="s">
        <v>489</v>
      </c>
      <c r="D209" s="126" t="s">
        <v>541</v>
      </c>
      <c r="E209" s="220">
        <v>2600</v>
      </c>
      <c r="F209" s="220">
        <v>18.7</v>
      </c>
      <c r="G209" s="134"/>
    </row>
    <row r="210" spans="1:7" s="149" customFormat="1" ht="64.5" customHeight="1" x14ac:dyDescent="0.2">
      <c r="A210" s="126">
        <v>4</v>
      </c>
      <c r="B210" s="219" t="s">
        <v>564</v>
      </c>
      <c r="C210" s="126" t="s">
        <v>489</v>
      </c>
      <c r="D210" s="126" t="s">
        <v>541</v>
      </c>
      <c r="E210" s="220">
        <v>2175</v>
      </c>
      <c r="F210" s="220">
        <v>13.5</v>
      </c>
      <c r="G210" s="134"/>
    </row>
    <row r="211" spans="1:7" s="149" customFormat="1" ht="39.950000000000003" customHeight="1" x14ac:dyDescent="0.2">
      <c r="A211" s="126">
        <v>5</v>
      </c>
      <c r="B211" s="219" t="s">
        <v>490</v>
      </c>
      <c r="C211" s="126" t="s">
        <v>489</v>
      </c>
      <c r="D211" s="126" t="s">
        <v>541</v>
      </c>
      <c r="E211" s="220">
        <v>1000</v>
      </c>
      <c r="F211" s="220">
        <v>1</v>
      </c>
      <c r="G211" s="134"/>
    </row>
    <row r="212" spans="1:7" s="149" customFormat="1" ht="63" customHeight="1" x14ac:dyDescent="0.2">
      <c r="A212" s="126">
        <v>6</v>
      </c>
      <c r="B212" s="219" t="s">
        <v>565</v>
      </c>
      <c r="C212" s="126" t="s">
        <v>489</v>
      </c>
      <c r="D212" s="126" t="s">
        <v>541</v>
      </c>
      <c r="E212" s="220">
        <v>3225</v>
      </c>
      <c r="F212" s="220">
        <v>17.7</v>
      </c>
      <c r="G212" s="134"/>
    </row>
    <row r="213" spans="1:7" s="149" customFormat="1" ht="39.950000000000003" customHeight="1" x14ac:dyDescent="0.2">
      <c r="A213" s="126">
        <v>7</v>
      </c>
      <c r="B213" s="219" t="s">
        <v>566</v>
      </c>
      <c r="C213" s="126" t="s">
        <v>489</v>
      </c>
      <c r="D213" s="126" t="s">
        <v>541</v>
      </c>
      <c r="E213" s="220">
        <v>1800</v>
      </c>
      <c r="F213" s="220">
        <v>5.2</v>
      </c>
      <c r="G213" s="134"/>
    </row>
    <row r="214" spans="1:7" s="149" customFormat="1" ht="39.950000000000003" customHeight="1" x14ac:dyDescent="0.2">
      <c r="A214" s="126">
        <v>8</v>
      </c>
      <c r="B214" s="219" t="s">
        <v>567</v>
      </c>
      <c r="C214" s="126" t="s">
        <v>489</v>
      </c>
      <c r="D214" s="126" t="s">
        <v>541</v>
      </c>
      <c r="E214" s="220">
        <v>1500</v>
      </c>
      <c r="F214" s="220">
        <v>5.4</v>
      </c>
      <c r="G214" s="134"/>
    </row>
    <row r="215" spans="1:7" s="149" customFormat="1" ht="39.950000000000003" customHeight="1" x14ac:dyDescent="0.2">
      <c r="A215" s="126">
        <v>9</v>
      </c>
      <c r="B215" s="219" t="s">
        <v>568</v>
      </c>
      <c r="C215" s="126" t="s">
        <v>489</v>
      </c>
      <c r="D215" s="126" t="s">
        <v>541</v>
      </c>
      <c r="E215" s="220">
        <v>2500</v>
      </c>
      <c r="F215" s="220">
        <v>8.8000000000000007</v>
      </c>
      <c r="G215" s="134"/>
    </row>
    <row r="216" spans="1:7" s="149" customFormat="1" ht="45.75" customHeight="1" x14ac:dyDescent="0.2">
      <c r="A216" s="126">
        <v>10</v>
      </c>
      <c r="B216" s="219" t="s">
        <v>662</v>
      </c>
      <c r="C216" s="124" t="s">
        <v>552</v>
      </c>
      <c r="D216" s="126" t="s">
        <v>541</v>
      </c>
      <c r="E216" s="221">
        <v>200</v>
      </c>
      <c r="F216" s="221">
        <v>3.64</v>
      </c>
      <c r="G216" s="158"/>
    </row>
    <row r="217" spans="1:7" s="149" customFormat="1" ht="39.950000000000003" customHeight="1" x14ac:dyDescent="0.2">
      <c r="A217" s="126">
        <v>11</v>
      </c>
      <c r="B217" s="219" t="s">
        <v>663</v>
      </c>
      <c r="C217" s="124" t="s">
        <v>552</v>
      </c>
      <c r="D217" s="126" t="s">
        <v>541</v>
      </c>
      <c r="E217" s="221">
        <v>200</v>
      </c>
      <c r="F217" s="221">
        <v>3</v>
      </c>
      <c r="G217" s="158"/>
    </row>
    <row r="218" spans="1:7" s="149" customFormat="1" ht="39.950000000000003" customHeight="1" x14ac:dyDescent="0.2">
      <c r="A218" s="126">
        <v>12</v>
      </c>
      <c r="B218" s="219" t="s">
        <v>664</v>
      </c>
      <c r="C218" s="124" t="s">
        <v>552</v>
      </c>
      <c r="D218" s="126" t="s">
        <v>541</v>
      </c>
      <c r="E218" s="221">
        <v>200</v>
      </c>
      <c r="F218" s="221">
        <v>6</v>
      </c>
      <c r="G218" s="158"/>
    </row>
    <row r="219" spans="1:7" s="116" customFormat="1" ht="23.25" customHeight="1" x14ac:dyDescent="0.2">
      <c r="A219" s="153"/>
      <c r="B219" s="238" t="s">
        <v>419</v>
      </c>
      <c r="C219" s="238"/>
      <c r="D219" s="238"/>
      <c r="E219" s="240">
        <f>SUM(E207:E218)</f>
        <v>28900</v>
      </c>
      <c r="F219" s="240">
        <f>SUM(F207:F218)</f>
        <v>98.360000000000014</v>
      </c>
      <c r="G219" s="240">
        <f>SUM(G207:G218)</f>
        <v>0</v>
      </c>
    </row>
    <row r="220" spans="1:7" s="117" customFormat="1" ht="26.25" customHeight="1" x14ac:dyDescent="0.2">
      <c r="A220" s="249" t="s">
        <v>491</v>
      </c>
      <c r="B220" s="249"/>
      <c r="C220" s="249"/>
      <c r="D220" s="249"/>
      <c r="E220" s="249"/>
      <c r="F220" s="249"/>
      <c r="G220" s="249"/>
    </row>
    <row r="221" spans="1:7" s="149" customFormat="1" ht="39.950000000000003" customHeight="1" x14ac:dyDescent="0.2">
      <c r="A221" s="153">
        <v>1</v>
      </c>
      <c r="B221" s="133" t="s">
        <v>530</v>
      </c>
      <c r="C221" s="126" t="s">
        <v>489</v>
      </c>
      <c r="D221" s="126" t="s">
        <v>541</v>
      </c>
      <c r="E221" s="151">
        <v>5000</v>
      </c>
      <c r="F221" s="151">
        <v>8.4</v>
      </c>
      <c r="G221" s="126"/>
    </row>
    <row r="222" spans="1:7" s="149" customFormat="1" ht="39.950000000000003" customHeight="1" x14ac:dyDescent="0.2">
      <c r="A222" s="153">
        <v>2</v>
      </c>
      <c r="B222" s="133" t="s">
        <v>540</v>
      </c>
      <c r="C222" s="126" t="s">
        <v>475</v>
      </c>
      <c r="D222" s="126" t="s">
        <v>538</v>
      </c>
      <c r="E222" s="151">
        <v>10000</v>
      </c>
      <c r="F222" s="151">
        <v>6</v>
      </c>
      <c r="G222" s="134"/>
    </row>
    <row r="223" spans="1:7" s="149" customFormat="1" ht="49.5" customHeight="1" x14ac:dyDescent="0.2">
      <c r="A223" s="153">
        <v>3</v>
      </c>
      <c r="B223" s="135" t="s">
        <v>492</v>
      </c>
      <c r="C223" s="126" t="s">
        <v>489</v>
      </c>
      <c r="D223" s="226" t="s">
        <v>438</v>
      </c>
      <c r="E223" s="151">
        <v>2675.5569999999998</v>
      </c>
      <c r="F223" s="151">
        <v>1.5</v>
      </c>
      <c r="G223" s="134"/>
    </row>
    <row r="224" spans="1:7" s="149" customFormat="1" ht="39.950000000000003" customHeight="1" x14ac:dyDescent="0.2">
      <c r="A224" s="153">
        <v>4</v>
      </c>
      <c r="B224" s="135" t="s">
        <v>493</v>
      </c>
      <c r="C224" s="126" t="s">
        <v>489</v>
      </c>
      <c r="D224" s="126" t="s">
        <v>541</v>
      </c>
      <c r="E224" s="151">
        <v>1050</v>
      </c>
      <c r="F224" s="151">
        <v>4.2</v>
      </c>
      <c r="G224" s="134"/>
    </row>
    <row r="225" spans="1:7" s="149" customFormat="1" ht="39.950000000000003" customHeight="1" x14ac:dyDescent="0.2">
      <c r="A225" s="153">
        <v>5</v>
      </c>
      <c r="B225" s="133" t="s">
        <v>494</v>
      </c>
      <c r="C225" s="126" t="s">
        <v>489</v>
      </c>
      <c r="D225" s="126" t="s">
        <v>541</v>
      </c>
      <c r="E225" s="151">
        <v>4000</v>
      </c>
      <c r="F225" s="151">
        <v>4</v>
      </c>
      <c r="G225" s="134"/>
    </row>
    <row r="226" spans="1:7" s="149" customFormat="1" ht="39.950000000000003" customHeight="1" x14ac:dyDescent="0.2">
      <c r="A226" s="153">
        <v>6</v>
      </c>
      <c r="B226" s="133" t="s">
        <v>569</v>
      </c>
      <c r="C226" s="126" t="s">
        <v>489</v>
      </c>
      <c r="D226" s="126" t="s">
        <v>541</v>
      </c>
      <c r="E226" s="151">
        <v>2000</v>
      </c>
      <c r="F226" s="151">
        <v>5.0999999999999996</v>
      </c>
      <c r="G226" s="134"/>
    </row>
    <row r="227" spans="1:7" s="149" customFormat="1" ht="39.950000000000003" customHeight="1" x14ac:dyDescent="0.2">
      <c r="A227" s="153">
        <v>7</v>
      </c>
      <c r="B227" s="128" t="s">
        <v>665</v>
      </c>
      <c r="C227" s="126" t="s">
        <v>489</v>
      </c>
      <c r="D227" s="126" t="s">
        <v>541</v>
      </c>
      <c r="E227" s="157">
        <v>72118.89</v>
      </c>
      <c r="F227" s="157">
        <v>8</v>
      </c>
      <c r="G227" s="158"/>
    </row>
    <row r="228" spans="1:7" s="149" customFormat="1" ht="66" customHeight="1" x14ac:dyDescent="0.2">
      <c r="A228" s="153">
        <v>8</v>
      </c>
      <c r="B228" s="222" t="s">
        <v>666</v>
      </c>
      <c r="C228" s="126" t="s">
        <v>552</v>
      </c>
      <c r="D228" s="126" t="s">
        <v>541</v>
      </c>
      <c r="E228" s="157">
        <v>200</v>
      </c>
      <c r="F228" s="157">
        <v>12.2</v>
      </c>
      <c r="G228" s="158"/>
    </row>
    <row r="229" spans="1:7" s="149" customFormat="1" ht="39.950000000000003" customHeight="1" x14ac:dyDescent="0.2">
      <c r="A229" s="153">
        <v>9</v>
      </c>
      <c r="B229" s="135" t="s">
        <v>667</v>
      </c>
      <c r="C229" s="126" t="s">
        <v>552</v>
      </c>
      <c r="D229" s="126" t="s">
        <v>541</v>
      </c>
      <c r="E229" s="237">
        <v>199.53299000000001</v>
      </c>
      <c r="F229" s="157">
        <v>3.7</v>
      </c>
      <c r="G229" s="158"/>
    </row>
    <row r="230" spans="1:7" s="149" customFormat="1" ht="39.950000000000003" customHeight="1" x14ac:dyDescent="0.2">
      <c r="A230" s="153">
        <v>10</v>
      </c>
      <c r="B230" s="135" t="s">
        <v>668</v>
      </c>
      <c r="C230" s="126" t="s">
        <v>475</v>
      </c>
      <c r="D230" s="153" t="s">
        <v>599</v>
      </c>
      <c r="E230" s="157">
        <v>22500</v>
      </c>
      <c r="F230" s="157">
        <v>5</v>
      </c>
      <c r="G230" s="158"/>
    </row>
    <row r="231" spans="1:7" s="149" customFormat="1" ht="39.950000000000003" customHeight="1" x14ac:dyDescent="0.2">
      <c r="A231" s="153">
        <v>11</v>
      </c>
      <c r="B231" s="128" t="s">
        <v>665</v>
      </c>
      <c r="C231" s="126" t="s">
        <v>552</v>
      </c>
      <c r="D231" s="124" t="s">
        <v>541</v>
      </c>
      <c r="E231" s="172">
        <v>199.96600000000001</v>
      </c>
      <c r="F231" s="157">
        <v>8</v>
      </c>
      <c r="G231" s="158"/>
    </row>
    <row r="232" spans="1:7" s="149" customFormat="1" ht="39.950000000000003" customHeight="1" x14ac:dyDescent="0.2">
      <c r="A232" s="153">
        <v>12</v>
      </c>
      <c r="B232" s="182" t="s">
        <v>669</v>
      </c>
      <c r="C232" s="126" t="s">
        <v>475</v>
      </c>
      <c r="D232" s="153" t="s">
        <v>599</v>
      </c>
      <c r="E232" s="157">
        <v>23437.8</v>
      </c>
      <c r="F232" s="157">
        <v>2.8</v>
      </c>
      <c r="G232" s="158"/>
    </row>
    <row r="233" spans="1:7" s="116" customFormat="1" ht="22.5" customHeight="1" x14ac:dyDescent="0.2">
      <c r="A233" s="153"/>
      <c r="B233" s="238" t="s">
        <v>419</v>
      </c>
      <c r="C233" s="238"/>
      <c r="D233" s="238"/>
      <c r="E233" s="240">
        <f>SUM(E221:E232)</f>
        <v>143381.74599</v>
      </c>
      <c r="F233" s="240">
        <f>SUM(F221:F232)</f>
        <v>68.900000000000006</v>
      </c>
      <c r="G233" s="240">
        <f>SUM(G221:G232)</f>
        <v>0</v>
      </c>
    </row>
    <row r="234" spans="1:7" s="117" customFormat="1" ht="24.75" customHeight="1" x14ac:dyDescent="0.2">
      <c r="A234" s="249" t="s">
        <v>510</v>
      </c>
      <c r="B234" s="249"/>
      <c r="C234" s="249"/>
      <c r="D234" s="249"/>
      <c r="E234" s="249"/>
      <c r="F234" s="249"/>
      <c r="G234" s="249"/>
    </row>
    <row r="235" spans="1:7" s="149" customFormat="1" ht="39.950000000000003" customHeight="1" x14ac:dyDescent="0.2">
      <c r="A235" s="126">
        <v>1</v>
      </c>
      <c r="B235" s="133" t="s">
        <v>528</v>
      </c>
      <c r="C235" s="126" t="s">
        <v>430</v>
      </c>
      <c r="D235" s="126" t="s">
        <v>541</v>
      </c>
      <c r="E235" s="147">
        <v>6000</v>
      </c>
      <c r="F235" s="148">
        <v>6.3</v>
      </c>
      <c r="G235" s="141"/>
    </row>
    <row r="236" spans="1:7" s="149" customFormat="1" ht="39.950000000000003" customHeight="1" x14ac:dyDescent="0.2">
      <c r="A236" s="124">
        <v>2</v>
      </c>
      <c r="B236" s="133" t="s">
        <v>529</v>
      </c>
      <c r="C236" s="126" t="s">
        <v>430</v>
      </c>
      <c r="D236" s="126" t="s">
        <v>541</v>
      </c>
      <c r="E236" s="150">
        <v>500</v>
      </c>
      <c r="F236" s="151">
        <v>2</v>
      </c>
      <c r="G236" s="130"/>
    </row>
    <row r="237" spans="1:7" s="149" customFormat="1" ht="39.950000000000003" customHeight="1" x14ac:dyDescent="0.2">
      <c r="A237" s="124">
        <v>3</v>
      </c>
      <c r="B237" s="135" t="s">
        <v>511</v>
      </c>
      <c r="C237" s="126" t="s">
        <v>430</v>
      </c>
      <c r="D237" s="126" t="s">
        <v>541</v>
      </c>
      <c r="E237" s="150">
        <v>1500</v>
      </c>
      <c r="F237" s="151">
        <v>2.5</v>
      </c>
      <c r="G237" s="130"/>
    </row>
    <row r="238" spans="1:7" s="149" customFormat="1" ht="39.950000000000003" customHeight="1" x14ac:dyDescent="0.2">
      <c r="A238" s="126">
        <v>4</v>
      </c>
      <c r="B238" s="133" t="s">
        <v>512</v>
      </c>
      <c r="C238" s="126" t="s">
        <v>430</v>
      </c>
      <c r="D238" s="126" t="s">
        <v>541</v>
      </c>
      <c r="E238" s="127">
        <v>4500</v>
      </c>
      <c r="F238" s="151">
        <v>7</v>
      </c>
      <c r="G238" s="134"/>
    </row>
    <row r="239" spans="1:7" s="149" customFormat="1" ht="67.5" customHeight="1" x14ac:dyDescent="0.2">
      <c r="A239" s="124">
        <v>5</v>
      </c>
      <c r="B239" s="133" t="s">
        <v>513</v>
      </c>
      <c r="C239" s="126" t="s">
        <v>430</v>
      </c>
      <c r="D239" s="126" t="s">
        <v>541</v>
      </c>
      <c r="E239" s="127">
        <v>3500</v>
      </c>
      <c r="F239" s="151">
        <v>4.5</v>
      </c>
      <c r="G239" s="134"/>
    </row>
    <row r="240" spans="1:7" s="149" customFormat="1" ht="51" customHeight="1" x14ac:dyDescent="0.2">
      <c r="A240" s="126">
        <v>6</v>
      </c>
      <c r="B240" s="135" t="s">
        <v>514</v>
      </c>
      <c r="C240" s="125" t="s">
        <v>430</v>
      </c>
      <c r="D240" s="226" t="s">
        <v>424</v>
      </c>
      <c r="E240" s="127">
        <v>3233.6680000000001</v>
      </c>
      <c r="F240" s="151">
        <v>2.2999999999999998</v>
      </c>
      <c r="G240" s="129"/>
    </row>
    <row r="241" spans="1:7" s="149" customFormat="1" ht="51" customHeight="1" x14ac:dyDescent="0.2">
      <c r="A241" s="126">
        <v>7</v>
      </c>
      <c r="B241" s="133" t="s">
        <v>515</v>
      </c>
      <c r="C241" s="125" t="s">
        <v>430</v>
      </c>
      <c r="D241" s="226" t="s">
        <v>424</v>
      </c>
      <c r="E241" s="127">
        <v>4284.8</v>
      </c>
      <c r="F241" s="151">
        <v>2</v>
      </c>
      <c r="G241" s="129"/>
    </row>
    <row r="242" spans="1:7" s="149" customFormat="1" ht="39.950000000000003" customHeight="1" x14ac:dyDescent="0.2">
      <c r="A242" s="126">
        <v>8</v>
      </c>
      <c r="B242" s="133" t="s">
        <v>570</v>
      </c>
      <c r="C242" s="125" t="s">
        <v>430</v>
      </c>
      <c r="D242" s="126" t="s">
        <v>541</v>
      </c>
      <c r="E242" s="127">
        <v>5425</v>
      </c>
      <c r="F242" s="151">
        <v>14.5</v>
      </c>
      <c r="G242" s="134"/>
    </row>
    <row r="243" spans="1:7" s="149" customFormat="1" ht="39.950000000000003" customHeight="1" x14ac:dyDescent="0.2">
      <c r="A243" s="153">
        <v>9</v>
      </c>
      <c r="B243" s="154" t="s">
        <v>598</v>
      </c>
      <c r="C243" s="155" t="s">
        <v>475</v>
      </c>
      <c r="D243" s="153" t="s">
        <v>599</v>
      </c>
      <c r="E243" s="156">
        <v>14400</v>
      </c>
      <c r="F243" s="157">
        <v>3.2</v>
      </c>
      <c r="G243" s="158"/>
    </row>
    <row r="244" spans="1:7" s="149" customFormat="1" ht="39.950000000000003" customHeight="1" x14ac:dyDescent="0.2">
      <c r="A244" s="153">
        <v>10</v>
      </c>
      <c r="B244" s="133" t="s">
        <v>711</v>
      </c>
      <c r="C244" s="126" t="s">
        <v>552</v>
      </c>
      <c r="D244" s="124" t="s">
        <v>541</v>
      </c>
      <c r="E244" s="157">
        <v>200</v>
      </c>
      <c r="F244" s="157">
        <v>3.2</v>
      </c>
      <c r="G244" s="158"/>
    </row>
    <row r="245" spans="1:7" s="116" customFormat="1" ht="25.5" customHeight="1" x14ac:dyDescent="0.2">
      <c r="A245" s="153"/>
      <c r="B245" s="238" t="s">
        <v>419</v>
      </c>
      <c r="C245" s="238"/>
      <c r="D245" s="238"/>
      <c r="E245" s="240">
        <f>SUM(E235:E244)</f>
        <v>43543.468000000001</v>
      </c>
      <c r="F245" s="240">
        <f>SUM(F235:F244)</f>
        <v>47.500000000000007</v>
      </c>
      <c r="G245" s="240">
        <f>SUM(G235:G243)</f>
        <v>0</v>
      </c>
    </row>
    <row r="246" spans="1:7" s="117" customFormat="1" ht="24.75" customHeight="1" x14ac:dyDescent="0.2">
      <c r="A246" s="249" t="s">
        <v>495</v>
      </c>
      <c r="B246" s="249"/>
      <c r="C246" s="249"/>
      <c r="D246" s="249"/>
      <c r="E246" s="249"/>
      <c r="F246" s="249"/>
      <c r="G246" s="249"/>
    </row>
    <row r="247" spans="1:7" s="149" customFormat="1" ht="39.950000000000003" customHeight="1" x14ac:dyDescent="0.2">
      <c r="A247" s="153">
        <v>1</v>
      </c>
      <c r="B247" s="223" t="s">
        <v>496</v>
      </c>
      <c r="C247" s="126" t="s">
        <v>489</v>
      </c>
      <c r="D247" s="126" t="s">
        <v>541</v>
      </c>
      <c r="E247" s="151">
        <v>200</v>
      </c>
      <c r="F247" s="136"/>
      <c r="G247" s="134">
        <v>12</v>
      </c>
    </row>
    <row r="248" spans="1:7" s="149" customFormat="1" ht="39.950000000000003" customHeight="1" x14ac:dyDescent="0.2">
      <c r="A248" s="153">
        <v>2</v>
      </c>
      <c r="B248" s="152" t="s">
        <v>571</v>
      </c>
      <c r="C248" s="126" t="s">
        <v>489</v>
      </c>
      <c r="D248" s="126" t="s">
        <v>541</v>
      </c>
      <c r="E248" s="151">
        <v>15000</v>
      </c>
      <c r="F248" s="126">
        <v>29.277999999999999</v>
      </c>
      <c r="G248" s="126"/>
    </row>
    <row r="249" spans="1:7" s="149" customFormat="1" ht="68.25" customHeight="1" x14ac:dyDescent="0.2">
      <c r="A249" s="153">
        <v>3</v>
      </c>
      <c r="B249" s="223" t="s">
        <v>573</v>
      </c>
      <c r="C249" s="136" t="s">
        <v>552</v>
      </c>
      <c r="D249" s="126" t="s">
        <v>541</v>
      </c>
      <c r="E249" s="151">
        <v>200</v>
      </c>
      <c r="F249" s="151">
        <v>12.62</v>
      </c>
      <c r="G249" s="136"/>
    </row>
    <row r="250" spans="1:7" s="149" customFormat="1" ht="69.75" customHeight="1" x14ac:dyDescent="0.2">
      <c r="A250" s="153">
        <v>4</v>
      </c>
      <c r="B250" s="223" t="s">
        <v>574</v>
      </c>
      <c r="C250" s="126" t="s">
        <v>489</v>
      </c>
      <c r="D250" s="126" t="s">
        <v>541</v>
      </c>
      <c r="E250" s="151">
        <v>4900</v>
      </c>
      <c r="F250" s="151">
        <v>11.6</v>
      </c>
      <c r="G250" s="136"/>
    </row>
    <row r="251" spans="1:7" s="149" customFormat="1" ht="69" customHeight="1" x14ac:dyDescent="0.2">
      <c r="A251" s="153">
        <v>5</v>
      </c>
      <c r="B251" s="133" t="s">
        <v>670</v>
      </c>
      <c r="C251" s="126" t="s">
        <v>489</v>
      </c>
      <c r="D251" s="126" t="s">
        <v>541</v>
      </c>
      <c r="E251" s="157">
        <v>8700</v>
      </c>
      <c r="F251" s="157">
        <v>5.8</v>
      </c>
      <c r="G251" s="171"/>
    </row>
    <row r="252" spans="1:7" s="149" customFormat="1" ht="39.950000000000003" customHeight="1" x14ac:dyDescent="0.2">
      <c r="A252" s="153">
        <v>6</v>
      </c>
      <c r="B252" s="133" t="s">
        <v>671</v>
      </c>
      <c r="C252" s="126" t="s">
        <v>489</v>
      </c>
      <c r="D252" s="126" t="s">
        <v>541</v>
      </c>
      <c r="E252" s="157">
        <v>22050</v>
      </c>
      <c r="F252" s="157">
        <v>14.7</v>
      </c>
      <c r="G252" s="171"/>
    </row>
    <row r="253" spans="1:7" s="149" customFormat="1" ht="39.950000000000003" customHeight="1" x14ac:dyDescent="0.2">
      <c r="A253" s="153">
        <v>7</v>
      </c>
      <c r="B253" s="133" t="s">
        <v>672</v>
      </c>
      <c r="C253" s="126" t="s">
        <v>489</v>
      </c>
      <c r="D253" s="126" t="s">
        <v>541</v>
      </c>
      <c r="E253" s="157">
        <v>3900</v>
      </c>
      <c r="F253" s="157">
        <v>2.6</v>
      </c>
      <c r="G253" s="171"/>
    </row>
    <row r="254" spans="1:7" s="149" customFormat="1" ht="67.5" customHeight="1" x14ac:dyDescent="0.2">
      <c r="A254" s="153">
        <v>8</v>
      </c>
      <c r="B254" s="133" t="s">
        <v>673</v>
      </c>
      <c r="C254" s="126" t="s">
        <v>489</v>
      </c>
      <c r="D254" s="126" t="s">
        <v>541</v>
      </c>
      <c r="E254" s="157">
        <v>23550</v>
      </c>
      <c r="F254" s="157">
        <v>15.7</v>
      </c>
      <c r="G254" s="171"/>
    </row>
    <row r="255" spans="1:7" s="116" customFormat="1" ht="28.5" customHeight="1" x14ac:dyDescent="0.2">
      <c r="A255" s="153"/>
      <c r="B255" s="238" t="s">
        <v>419</v>
      </c>
      <c r="C255" s="238"/>
      <c r="D255" s="238"/>
      <c r="E255" s="239">
        <f>SUM(E247:E254)</f>
        <v>78500</v>
      </c>
      <c r="F255" s="239">
        <f>SUM(F247:F254)</f>
        <v>92.297999999999988</v>
      </c>
      <c r="G255" s="239">
        <f>SUM(G247:G254)</f>
        <v>12</v>
      </c>
    </row>
    <row r="256" spans="1:7" s="117" customFormat="1" ht="26.25" customHeight="1" x14ac:dyDescent="0.2">
      <c r="A256" s="249" t="s">
        <v>460</v>
      </c>
      <c r="B256" s="249"/>
      <c r="C256" s="249"/>
      <c r="D256" s="249"/>
      <c r="E256" s="249"/>
      <c r="F256" s="249"/>
      <c r="G256" s="249"/>
    </row>
    <row r="257" spans="1:7" s="114" customFormat="1" ht="39.950000000000003" customHeight="1" x14ac:dyDescent="0.2">
      <c r="A257" s="124">
        <v>1</v>
      </c>
      <c r="B257" s="133" t="s">
        <v>619</v>
      </c>
      <c r="C257" s="124" t="s">
        <v>444</v>
      </c>
      <c r="D257" s="125" t="s">
        <v>538</v>
      </c>
      <c r="E257" s="139">
        <v>33525</v>
      </c>
      <c r="F257" s="136">
        <v>7.45</v>
      </c>
      <c r="G257" s="130"/>
    </row>
    <row r="258" spans="1:7" s="114" customFormat="1" ht="39.950000000000003" customHeight="1" x14ac:dyDescent="0.2">
      <c r="A258" s="124">
        <v>2</v>
      </c>
      <c r="B258" s="138" t="s">
        <v>459</v>
      </c>
      <c r="C258" s="124" t="s">
        <v>444</v>
      </c>
      <c r="D258" s="125" t="s">
        <v>538</v>
      </c>
      <c r="E258" s="143">
        <v>1977.51</v>
      </c>
      <c r="F258" s="139">
        <v>1</v>
      </c>
      <c r="G258" s="124"/>
    </row>
    <row r="259" spans="1:7" s="114" customFormat="1" ht="48.75" customHeight="1" x14ac:dyDescent="0.2">
      <c r="A259" s="124">
        <v>3</v>
      </c>
      <c r="B259" s="133" t="s">
        <v>620</v>
      </c>
      <c r="C259" s="124" t="s">
        <v>444</v>
      </c>
      <c r="D259" s="125" t="s">
        <v>538</v>
      </c>
      <c r="E259" s="143">
        <v>25856.947</v>
      </c>
      <c r="F259" s="136">
        <v>3.76</v>
      </c>
      <c r="G259" s="130"/>
    </row>
    <row r="260" spans="1:7" s="114" customFormat="1" ht="39.950000000000003" customHeight="1" x14ac:dyDescent="0.2">
      <c r="A260" s="124">
        <v>4</v>
      </c>
      <c r="B260" s="133" t="s">
        <v>621</v>
      </c>
      <c r="C260" s="124" t="s">
        <v>444</v>
      </c>
      <c r="D260" s="125" t="s">
        <v>538</v>
      </c>
      <c r="E260" s="143">
        <v>4767.34</v>
      </c>
      <c r="F260" s="136">
        <v>1.1000000000000001</v>
      </c>
      <c r="G260" s="130"/>
    </row>
    <row r="261" spans="1:7" s="114" customFormat="1" ht="39.950000000000003" customHeight="1" x14ac:dyDescent="0.2">
      <c r="A261" s="124">
        <v>5</v>
      </c>
      <c r="B261" s="144" t="s">
        <v>622</v>
      </c>
      <c r="C261" s="124" t="s">
        <v>552</v>
      </c>
      <c r="D261" s="126" t="s">
        <v>541</v>
      </c>
      <c r="E261" s="139">
        <v>200</v>
      </c>
      <c r="F261" s="145">
        <v>5.3360000000000003</v>
      </c>
      <c r="G261" s="130"/>
    </row>
    <row r="262" spans="1:7" s="114" customFormat="1" ht="39.950000000000003" customHeight="1" x14ac:dyDescent="0.2">
      <c r="A262" s="124">
        <v>6</v>
      </c>
      <c r="B262" s="133" t="s">
        <v>623</v>
      </c>
      <c r="C262" s="124" t="s">
        <v>444</v>
      </c>
      <c r="D262" s="125" t="s">
        <v>538</v>
      </c>
      <c r="E262" s="143">
        <v>10932.757</v>
      </c>
      <c r="F262" s="146">
        <v>1.4319999999999999</v>
      </c>
      <c r="G262" s="130"/>
    </row>
    <row r="263" spans="1:7" s="114" customFormat="1" ht="77.25" customHeight="1" x14ac:dyDescent="0.2">
      <c r="A263" s="124">
        <v>7</v>
      </c>
      <c r="B263" s="138" t="s">
        <v>624</v>
      </c>
      <c r="C263" s="124" t="s">
        <v>552</v>
      </c>
      <c r="D263" s="126" t="s">
        <v>541</v>
      </c>
      <c r="E263" s="139">
        <v>200</v>
      </c>
      <c r="F263" s="139">
        <v>13</v>
      </c>
      <c r="G263" s="124"/>
    </row>
    <row r="264" spans="1:7" s="114" customFormat="1" ht="63.75" customHeight="1" x14ac:dyDescent="0.2">
      <c r="A264" s="124">
        <v>8</v>
      </c>
      <c r="B264" s="138" t="s">
        <v>625</v>
      </c>
      <c r="C264" s="124" t="s">
        <v>552</v>
      </c>
      <c r="D264" s="126" t="s">
        <v>541</v>
      </c>
      <c r="E264" s="139">
        <v>200</v>
      </c>
      <c r="F264" s="139">
        <v>5.0999999999999996</v>
      </c>
      <c r="G264" s="124"/>
    </row>
    <row r="265" spans="1:7" s="114" customFormat="1" ht="39.950000000000003" customHeight="1" x14ac:dyDescent="0.2">
      <c r="A265" s="124">
        <v>9</v>
      </c>
      <c r="B265" s="138" t="s">
        <v>626</v>
      </c>
      <c r="C265" s="124" t="s">
        <v>552</v>
      </c>
      <c r="D265" s="126" t="s">
        <v>541</v>
      </c>
      <c r="E265" s="139">
        <v>200</v>
      </c>
      <c r="F265" s="139">
        <v>8.5</v>
      </c>
      <c r="G265" s="139"/>
    </row>
    <row r="266" spans="1:7" s="114" customFormat="1" ht="39.950000000000003" customHeight="1" x14ac:dyDescent="0.2">
      <c r="A266" s="124">
        <v>10</v>
      </c>
      <c r="B266" s="138" t="s">
        <v>627</v>
      </c>
      <c r="C266" s="124" t="s">
        <v>552</v>
      </c>
      <c r="D266" s="126" t="s">
        <v>541</v>
      </c>
      <c r="E266" s="139">
        <v>200</v>
      </c>
      <c r="F266" s="139">
        <v>16.100000000000001</v>
      </c>
      <c r="G266" s="124"/>
    </row>
    <row r="267" spans="1:7" s="114" customFormat="1" ht="57" customHeight="1" x14ac:dyDescent="0.2">
      <c r="A267" s="124">
        <v>11</v>
      </c>
      <c r="B267" s="138" t="s">
        <v>628</v>
      </c>
      <c r="C267" s="124" t="s">
        <v>552</v>
      </c>
      <c r="D267" s="126" t="s">
        <v>541</v>
      </c>
      <c r="E267" s="139">
        <v>200</v>
      </c>
      <c r="F267" s="139">
        <v>4.2</v>
      </c>
      <c r="G267" s="124"/>
    </row>
    <row r="268" spans="1:7" s="114" customFormat="1" ht="39.950000000000003" customHeight="1" x14ac:dyDescent="0.2">
      <c r="A268" s="124">
        <v>12</v>
      </c>
      <c r="B268" s="138" t="s">
        <v>629</v>
      </c>
      <c r="C268" s="124" t="s">
        <v>552</v>
      </c>
      <c r="D268" s="126" t="s">
        <v>541</v>
      </c>
      <c r="E268" s="139">
        <v>200</v>
      </c>
      <c r="F268" s="139">
        <v>3</v>
      </c>
      <c r="G268" s="124"/>
    </row>
    <row r="269" spans="1:7" ht="64.5" customHeight="1" x14ac:dyDescent="0.2">
      <c r="A269" s="124">
        <v>13</v>
      </c>
      <c r="B269" s="138" t="s">
        <v>630</v>
      </c>
      <c r="C269" s="124" t="s">
        <v>449</v>
      </c>
      <c r="D269" s="126" t="s">
        <v>541</v>
      </c>
      <c r="E269" s="139">
        <f>F269*250</f>
        <v>2217</v>
      </c>
      <c r="F269" s="143">
        <v>8.8680000000000003</v>
      </c>
      <c r="G269" s="124"/>
    </row>
    <row r="270" spans="1:7" ht="39.950000000000003" customHeight="1" x14ac:dyDescent="0.2">
      <c r="A270" s="124">
        <v>14</v>
      </c>
      <c r="B270" s="138" t="s">
        <v>631</v>
      </c>
      <c r="C270" s="124" t="s">
        <v>449</v>
      </c>
      <c r="D270" s="126" t="s">
        <v>541</v>
      </c>
      <c r="E270" s="140">
        <v>6000</v>
      </c>
      <c r="F270" s="139">
        <v>5</v>
      </c>
      <c r="G270" s="139"/>
    </row>
    <row r="271" spans="1:7" ht="39.950000000000003" customHeight="1" x14ac:dyDescent="0.2">
      <c r="A271" s="124">
        <v>15</v>
      </c>
      <c r="B271" s="133" t="s">
        <v>619</v>
      </c>
      <c r="C271" s="124" t="s">
        <v>552</v>
      </c>
      <c r="D271" s="126" t="s">
        <v>541</v>
      </c>
      <c r="E271" s="143">
        <v>199.381</v>
      </c>
      <c r="F271" s="136">
        <v>7.45</v>
      </c>
      <c r="G271" s="130"/>
    </row>
    <row r="272" spans="1:7" ht="39.950000000000003" customHeight="1" x14ac:dyDescent="0.2">
      <c r="A272" s="124">
        <v>16</v>
      </c>
      <c r="B272" s="133" t="s">
        <v>621</v>
      </c>
      <c r="C272" s="124" t="s">
        <v>552</v>
      </c>
      <c r="D272" s="126" t="s">
        <v>541</v>
      </c>
      <c r="E272" s="227">
        <v>160.43129999999999</v>
      </c>
      <c r="F272" s="136">
        <v>1.1000000000000001</v>
      </c>
      <c r="G272" s="130"/>
    </row>
    <row r="273" spans="1:11" s="116" customFormat="1" ht="23.25" customHeight="1" x14ac:dyDescent="0.2">
      <c r="A273" s="241"/>
      <c r="B273" s="241" t="s">
        <v>419</v>
      </c>
      <c r="C273" s="241"/>
      <c r="D273" s="241"/>
      <c r="E273" s="242">
        <f>SUM(E257:E272)</f>
        <v>87036.366299999994</v>
      </c>
      <c r="F273" s="242">
        <f>SUM(F257:F272)</f>
        <v>92.396000000000001</v>
      </c>
      <c r="G273" s="242">
        <f>SUM(G257:G270)</f>
        <v>0</v>
      </c>
      <c r="H273" s="118"/>
      <c r="I273" s="118"/>
      <c r="J273" s="118"/>
      <c r="K273" s="118"/>
    </row>
    <row r="274" spans="1:11" s="117" customFormat="1" ht="23.25" customHeight="1" x14ac:dyDescent="0.2">
      <c r="A274" s="251" t="s">
        <v>432</v>
      </c>
      <c r="B274" s="252"/>
      <c r="C274" s="252"/>
      <c r="D274" s="252"/>
      <c r="E274" s="252"/>
      <c r="F274" s="252"/>
      <c r="G274" s="252"/>
    </row>
    <row r="275" spans="1:11" s="183" customFormat="1" ht="39.950000000000003" customHeight="1" x14ac:dyDescent="0.25">
      <c r="A275" s="124">
        <v>1</v>
      </c>
      <c r="B275" s="128" t="s">
        <v>433</v>
      </c>
      <c r="C275" s="126" t="s">
        <v>430</v>
      </c>
      <c r="D275" s="126" t="s">
        <v>541</v>
      </c>
      <c r="E275" s="174">
        <v>977.5</v>
      </c>
      <c r="F275" s="174">
        <v>3.91</v>
      </c>
      <c r="G275" s="129"/>
      <c r="H275" s="17"/>
      <c r="I275" s="17"/>
      <c r="J275" s="17"/>
      <c r="K275" s="17"/>
    </row>
    <row r="276" spans="1:11" ht="47.25" customHeight="1" x14ac:dyDescent="0.2">
      <c r="A276" s="124">
        <v>2</v>
      </c>
      <c r="B276" s="135" t="s">
        <v>436</v>
      </c>
      <c r="C276" s="125" t="s">
        <v>430</v>
      </c>
      <c r="D276" s="226" t="s">
        <v>424</v>
      </c>
      <c r="E276" s="127">
        <v>2601.2660000000001</v>
      </c>
      <c r="F276" s="151">
        <v>1.23</v>
      </c>
      <c r="G276" s="129"/>
      <c r="H276" s="65"/>
      <c r="I276" s="65"/>
      <c r="J276" s="65"/>
      <c r="K276" s="65"/>
    </row>
    <row r="277" spans="1:11" ht="52.5" customHeight="1" x14ac:dyDescent="0.2">
      <c r="A277" s="124">
        <v>3</v>
      </c>
      <c r="B277" s="135" t="s">
        <v>437</v>
      </c>
      <c r="C277" s="125" t="s">
        <v>430</v>
      </c>
      <c r="D277" s="226" t="s">
        <v>438</v>
      </c>
      <c r="E277" s="127">
        <v>2002.5350000000001</v>
      </c>
      <c r="F277" s="151">
        <v>1.1000000000000001</v>
      </c>
      <c r="G277" s="129"/>
      <c r="H277" s="65"/>
      <c r="I277" s="65"/>
      <c r="J277" s="65"/>
      <c r="K277" s="65"/>
    </row>
    <row r="278" spans="1:11" s="183" customFormat="1" ht="39.950000000000003" customHeight="1" x14ac:dyDescent="0.25">
      <c r="A278" s="124">
        <v>4</v>
      </c>
      <c r="B278" s="128" t="s">
        <v>434</v>
      </c>
      <c r="C278" s="126" t="s">
        <v>430</v>
      </c>
      <c r="D278" s="126" t="s">
        <v>541</v>
      </c>
      <c r="E278" s="174">
        <v>535</v>
      </c>
      <c r="F278" s="174">
        <v>2.14</v>
      </c>
      <c r="G278" s="129"/>
      <c r="H278" s="17"/>
      <c r="I278" s="17"/>
      <c r="J278" s="17"/>
      <c r="K278" s="17"/>
    </row>
    <row r="279" spans="1:11" s="65" customFormat="1" ht="39.950000000000003" customHeight="1" x14ac:dyDescent="0.2">
      <c r="A279" s="124">
        <v>5</v>
      </c>
      <c r="B279" s="170" t="s">
        <v>561</v>
      </c>
      <c r="C279" s="126" t="s">
        <v>430</v>
      </c>
      <c r="D279" s="126" t="s">
        <v>541</v>
      </c>
      <c r="E279" s="127">
        <v>20000</v>
      </c>
      <c r="F279" s="168">
        <v>25.472000000000001</v>
      </c>
      <c r="G279" s="126"/>
    </row>
    <row r="280" spans="1:11" ht="39.950000000000003" customHeight="1" x14ac:dyDescent="0.2">
      <c r="A280" s="124">
        <v>6</v>
      </c>
      <c r="B280" s="135" t="s">
        <v>435</v>
      </c>
      <c r="C280" s="125" t="s">
        <v>430</v>
      </c>
      <c r="D280" s="225" t="s">
        <v>424</v>
      </c>
      <c r="E280" s="127">
        <v>1227.9000000000001</v>
      </c>
      <c r="F280" s="151">
        <v>0.55000000000000004</v>
      </c>
      <c r="G280" s="129"/>
      <c r="H280" s="65"/>
      <c r="I280" s="65"/>
      <c r="J280" s="65"/>
      <c r="K280" s="65"/>
    </row>
    <row r="281" spans="1:11" s="65" customFormat="1" ht="39.950000000000003" customHeight="1" x14ac:dyDescent="0.2">
      <c r="A281" s="124">
        <v>7</v>
      </c>
      <c r="B281" s="170" t="s">
        <v>442</v>
      </c>
      <c r="C281" s="126" t="s">
        <v>430</v>
      </c>
      <c r="D281" s="126" t="s">
        <v>541</v>
      </c>
      <c r="E281" s="127">
        <v>1500</v>
      </c>
      <c r="F281" s="151">
        <v>1.5</v>
      </c>
      <c r="G281" s="126"/>
    </row>
    <row r="282" spans="1:11" s="65" customFormat="1" ht="39.950000000000003" customHeight="1" x14ac:dyDescent="0.2">
      <c r="A282" s="124">
        <v>8</v>
      </c>
      <c r="B282" s="128" t="s">
        <v>583</v>
      </c>
      <c r="C282" s="125" t="s">
        <v>552</v>
      </c>
      <c r="D282" s="126" t="s">
        <v>541</v>
      </c>
      <c r="E282" s="130">
        <v>200</v>
      </c>
      <c r="F282" s="130">
        <v>13.3</v>
      </c>
      <c r="G282" s="129"/>
      <c r="H282" s="17"/>
      <c r="I282" s="17"/>
      <c r="J282" s="17"/>
      <c r="K282" s="17"/>
    </row>
    <row r="283" spans="1:11" s="65" customFormat="1" ht="39.950000000000003" customHeight="1" x14ac:dyDescent="0.25">
      <c r="A283" s="124">
        <v>9</v>
      </c>
      <c r="B283" s="187" t="s">
        <v>579</v>
      </c>
      <c r="C283" s="124" t="s">
        <v>552</v>
      </c>
      <c r="D283" s="126" t="s">
        <v>541</v>
      </c>
      <c r="E283" s="134">
        <v>200</v>
      </c>
      <c r="F283" s="134">
        <v>3.6</v>
      </c>
      <c r="G283" s="130"/>
      <c r="H283" s="183"/>
      <c r="I283" s="183"/>
      <c r="J283" s="183"/>
      <c r="K283" s="183"/>
    </row>
    <row r="284" spans="1:11" s="65" customFormat="1" ht="39.950000000000003" customHeight="1" x14ac:dyDescent="0.25">
      <c r="A284" s="124">
        <v>10</v>
      </c>
      <c r="B284" s="187" t="s">
        <v>580</v>
      </c>
      <c r="C284" s="124" t="s">
        <v>552</v>
      </c>
      <c r="D284" s="126" t="s">
        <v>541</v>
      </c>
      <c r="E284" s="134">
        <v>200</v>
      </c>
      <c r="F284" s="134">
        <v>1.54</v>
      </c>
      <c r="G284" s="130"/>
      <c r="H284" s="183"/>
      <c r="I284" s="183"/>
      <c r="J284" s="183"/>
      <c r="K284" s="183"/>
    </row>
    <row r="285" spans="1:11" s="65" customFormat="1" ht="39.950000000000003" customHeight="1" x14ac:dyDescent="0.25">
      <c r="A285" s="124">
        <v>11</v>
      </c>
      <c r="B285" s="187" t="s">
        <v>581</v>
      </c>
      <c r="C285" s="124" t="s">
        <v>552</v>
      </c>
      <c r="D285" s="126" t="s">
        <v>541</v>
      </c>
      <c r="E285" s="134">
        <v>200</v>
      </c>
      <c r="F285" s="134">
        <v>2</v>
      </c>
      <c r="G285" s="130"/>
      <c r="H285" s="183"/>
      <c r="I285" s="183"/>
      <c r="J285" s="183"/>
      <c r="K285" s="183"/>
    </row>
    <row r="286" spans="1:11" s="65" customFormat="1" ht="39.950000000000003" customHeight="1" x14ac:dyDescent="0.25">
      <c r="A286" s="124">
        <v>12</v>
      </c>
      <c r="B286" s="187" t="s">
        <v>582</v>
      </c>
      <c r="C286" s="124" t="s">
        <v>552</v>
      </c>
      <c r="D286" s="126" t="s">
        <v>541</v>
      </c>
      <c r="E286" s="134">
        <v>200</v>
      </c>
      <c r="F286" s="134">
        <v>1.56</v>
      </c>
      <c r="G286" s="130"/>
      <c r="H286" s="183"/>
      <c r="I286" s="183"/>
      <c r="J286" s="183"/>
      <c r="K286" s="183"/>
    </row>
    <row r="287" spans="1:11" s="183" customFormat="1" ht="69.75" customHeight="1" x14ac:dyDescent="0.25">
      <c r="A287" s="124">
        <v>13</v>
      </c>
      <c r="B287" s="170" t="s">
        <v>584</v>
      </c>
      <c r="C287" s="126" t="s">
        <v>430</v>
      </c>
      <c r="D287" s="126" t="s">
        <v>541</v>
      </c>
      <c r="E287" s="188">
        <v>10000</v>
      </c>
      <c r="F287" s="126">
        <v>39.4</v>
      </c>
      <c r="G287" s="126"/>
      <c r="H287" s="65"/>
      <c r="I287" s="65"/>
      <c r="J287" s="65"/>
      <c r="K287" s="65"/>
    </row>
    <row r="288" spans="1:11" s="183" customFormat="1" ht="39.950000000000003" customHeight="1" x14ac:dyDescent="0.25">
      <c r="A288" s="124">
        <v>14</v>
      </c>
      <c r="B288" s="135" t="s">
        <v>685</v>
      </c>
      <c r="C288" s="125" t="s">
        <v>552</v>
      </c>
      <c r="D288" s="126" t="s">
        <v>541</v>
      </c>
      <c r="E288" s="146">
        <v>200</v>
      </c>
      <c r="F288" s="136">
        <v>5.0999999999999996</v>
      </c>
      <c r="G288" s="129"/>
      <c r="H288" s="65"/>
      <c r="I288" s="65"/>
      <c r="J288" s="65"/>
      <c r="K288" s="65"/>
    </row>
    <row r="289" spans="1:11" s="183" customFormat="1" ht="39.950000000000003" customHeight="1" x14ac:dyDescent="0.25">
      <c r="A289" s="125">
        <v>15</v>
      </c>
      <c r="B289" s="128" t="s">
        <v>686</v>
      </c>
      <c r="C289" s="125" t="s">
        <v>552</v>
      </c>
      <c r="D289" s="126" t="s">
        <v>541</v>
      </c>
      <c r="E289" s="179">
        <v>200</v>
      </c>
      <c r="F289" s="179">
        <v>2.2000000000000002</v>
      </c>
      <c r="G289" s="179"/>
      <c r="H289" s="65"/>
      <c r="I289" s="65"/>
      <c r="J289" s="65"/>
      <c r="K289" s="65"/>
    </row>
    <row r="290" spans="1:11" s="116" customFormat="1" ht="23.25" customHeight="1" x14ac:dyDescent="0.2">
      <c r="A290" s="241"/>
      <c r="B290" s="241" t="s">
        <v>419</v>
      </c>
      <c r="C290" s="241"/>
      <c r="D290" s="241"/>
      <c r="E290" s="242">
        <f>SUM(E275:E289)</f>
        <v>40244.201000000001</v>
      </c>
      <c r="F290" s="242">
        <f>SUM(F275:F289)</f>
        <v>104.60199999999999</v>
      </c>
      <c r="G290" s="243">
        <f>SUM(G275:G280)</f>
        <v>0</v>
      </c>
      <c r="H290" s="118"/>
      <c r="I290" s="118"/>
      <c r="J290" s="118"/>
      <c r="K290" s="118"/>
    </row>
    <row r="291" spans="1:11" s="117" customFormat="1" ht="22.5" customHeight="1" x14ac:dyDescent="0.2">
      <c r="A291" s="251" t="s">
        <v>439</v>
      </c>
      <c r="B291" s="252"/>
      <c r="C291" s="252"/>
      <c r="D291" s="252"/>
      <c r="E291" s="252"/>
      <c r="F291" s="252"/>
      <c r="G291" s="252"/>
    </row>
    <row r="292" spans="1:11" s="65" customFormat="1" ht="39.950000000000003" customHeight="1" x14ac:dyDescent="0.2">
      <c r="A292" s="124">
        <v>1</v>
      </c>
      <c r="B292" s="128" t="s">
        <v>440</v>
      </c>
      <c r="C292" s="126" t="s">
        <v>430</v>
      </c>
      <c r="D292" s="126" t="s">
        <v>541</v>
      </c>
      <c r="E292" s="174">
        <v>3000</v>
      </c>
      <c r="F292" s="174">
        <v>2.6</v>
      </c>
      <c r="G292" s="129"/>
    </row>
    <row r="293" spans="1:11" s="183" customFormat="1" ht="39.950000000000003" customHeight="1" x14ac:dyDescent="0.25">
      <c r="A293" s="124">
        <v>2</v>
      </c>
      <c r="B293" s="128" t="s">
        <v>585</v>
      </c>
      <c r="C293" s="126" t="s">
        <v>430</v>
      </c>
      <c r="D293" s="126" t="s">
        <v>541</v>
      </c>
      <c r="E293" s="174">
        <v>9000</v>
      </c>
      <c r="F293" s="174">
        <v>6.82</v>
      </c>
      <c r="G293" s="129"/>
      <c r="H293" s="65"/>
      <c r="I293" s="65"/>
      <c r="J293" s="65"/>
      <c r="K293" s="65"/>
    </row>
    <row r="294" spans="1:11" s="184" customFormat="1" ht="39.950000000000003" customHeight="1" x14ac:dyDescent="0.2">
      <c r="A294" s="124">
        <v>3</v>
      </c>
      <c r="B294" s="128" t="s">
        <v>586</v>
      </c>
      <c r="C294" s="126" t="s">
        <v>430</v>
      </c>
      <c r="D294" s="126" t="s">
        <v>541</v>
      </c>
      <c r="E294" s="174">
        <v>5000</v>
      </c>
      <c r="F294" s="174">
        <v>4.62</v>
      </c>
      <c r="G294" s="129"/>
      <c r="H294" s="65"/>
      <c r="I294" s="65"/>
      <c r="J294" s="65"/>
      <c r="K294" s="65"/>
    </row>
    <row r="295" spans="1:11" s="184" customFormat="1" ht="39.950000000000003" customHeight="1" x14ac:dyDescent="0.2">
      <c r="A295" s="124">
        <v>4</v>
      </c>
      <c r="B295" s="128" t="s">
        <v>587</v>
      </c>
      <c r="C295" s="126" t="s">
        <v>430</v>
      </c>
      <c r="D295" s="126" t="s">
        <v>541</v>
      </c>
      <c r="E295" s="174">
        <v>9000</v>
      </c>
      <c r="F295" s="174">
        <v>10.1</v>
      </c>
      <c r="G295" s="129"/>
      <c r="H295" s="65"/>
      <c r="I295" s="65"/>
      <c r="J295" s="65"/>
      <c r="K295" s="65"/>
    </row>
    <row r="296" spans="1:11" s="184" customFormat="1" ht="39.950000000000003" customHeight="1" x14ac:dyDescent="0.2">
      <c r="A296" s="124">
        <v>5</v>
      </c>
      <c r="B296" s="185" t="s">
        <v>572</v>
      </c>
      <c r="C296" s="126" t="s">
        <v>430</v>
      </c>
      <c r="D296" s="126" t="s">
        <v>541</v>
      </c>
      <c r="E296" s="174">
        <v>4000</v>
      </c>
      <c r="F296" s="174">
        <v>14.2</v>
      </c>
      <c r="G296" s="129"/>
      <c r="H296" s="65"/>
      <c r="I296" s="65"/>
      <c r="J296" s="65"/>
      <c r="K296" s="65"/>
    </row>
    <row r="297" spans="1:11" s="183" customFormat="1" ht="49.5" customHeight="1" x14ac:dyDescent="0.25">
      <c r="A297" s="124">
        <v>6</v>
      </c>
      <c r="B297" s="128" t="s">
        <v>588</v>
      </c>
      <c r="C297" s="125" t="s">
        <v>552</v>
      </c>
      <c r="D297" s="124" t="s">
        <v>429</v>
      </c>
      <c r="E297" s="130">
        <v>200</v>
      </c>
      <c r="F297" s="130">
        <v>8</v>
      </c>
      <c r="G297" s="130"/>
    </row>
    <row r="298" spans="1:11" s="183" customFormat="1" ht="39.950000000000003" customHeight="1" x14ac:dyDescent="0.25">
      <c r="A298" s="124">
        <v>7</v>
      </c>
      <c r="B298" s="128" t="s">
        <v>589</v>
      </c>
      <c r="C298" s="125" t="s">
        <v>552</v>
      </c>
      <c r="D298" s="124" t="s">
        <v>429</v>
      </c>
      <c r="E298" s="130">
        <v>200</v>
      </c>
      <c r="F298" s="130">
        <v>5.8</v>
      </c>
      <c r="G298" s="130"/>
    </row>
    <row r="299" spans="1:11" s="186" customFormat="1" ht="39.950000000000003" customHeight="1" x14ac:dyDescent="0.25">
      <c r="A299" s="124">
        <v>8</v>
      </c>
      <c r="B299" s="128" t="s">
        <v>594</v>
      </c>
      <c r="C299" s="125" t="s">
        <v>552</v>
      </c>
      <c r="D299" s="124" t="s">
        <v>429</v>
      </c>
      <c r="E299" s="174">
        <v>200</v>
      </c>
      <c r="F299" s="130">
        <v>3.3</v>
      </c>
      <c r="G299" s="130"/>
      <c r="H299" s="183"/>
      <c r="I299" s="183"/>
      <c r="J299" s="183"/>
      <c r="K299" s="183"/>
    </row>
    <row r="300" spans="1:11" s="65" customFormat="1" ht="39.950000000000003" customHeight="1" x14ac:dyDescent="0.25">
      <c r="A300" s="124">
        <v>9</v>
      </c>
      <c r="B300" s="128" t="s">
        <v>590</v>
      </c>
      <c r="C300" s="125" t="s">
        <v>552</v>
      </c>
      <c r="D300" s="124" t="s">
        <v>429</v>
      </c>
      <c r="E300" s="174">
        <v>200</v>
      </c>
      <c r="F300" s="130">
        <v>2.2999999999999998</v>
      </c>
      <c r="G300" s="130"/>
      <c r="H300" s="183"/>
      <c r="I300" s="183"/>
      <c r="J300" s="183"/>
      <c r="K300" s="183"/>
    </row>
    <row r="301" spans="1:11" s="65" customFormat="1" ht="48.75" customHeight="1" x14ac:dyDescent="0.25">
      <c r="A301" s="124">
        <v>10</v>
      </c>
      <c r="B301" s="135" t="s">
        <v>591</v>
      </c>
      <c r="C301" s="124" t="s">
        <v>475</v>
      </c>
      <c r="D301" s="224" t="s">
        <v>592</v>
      </c>
      <c r="E301" s="150">
        <v>63422.9</v>
      </c>
      <c r="F301" s="136">
        <v>7</v>
      </c>
      <c r="G301" s="130"/>
      <c r="H301" s="183"/>
      <c r="I301" s="183"/>
      <c r="J301" s="183"/>
      <c r="K301" s="183"/>
    </row>
    <row r="302" spans="1:11" s="65" customFormat="1" ht="39.950000000000003" customHeight="1" x14ac:dyDescent="0.2">
      <c r="A302" s="124">
        <v>11</v>
      </c>
      <c r="B302" s="128" t="s">
        <v>593</v>
      </c>
      <c r="C302" s="125" t="s">
        <v>441</v>
      </c>
      <c r="D302" s="124" t="s">
        <v>429</v>
      </c>
      <c r="E302" s="174">
        <v>5700</v>
      </c>
      <c r="F302" s="129">
        <v>3.8</v>
      </c>
      <c r="G302" s="129"/>
    </row>
    <row r="303" spans="1:11" s="116" customFormat="1" ht="39.950000000000003" customHeight="1" x14ac:dyDescent="0.2">
      <c r="A303" s="244"/>
      <c r="B303" s="244" t="s">
        <v>419</v>
      </c>
      <c r="C303" s="244"/>
      <c r="D303" s="244"/>
      <c r="E303" s="245">
        <f>SUM(E292:E302)</f>
        <v>99922.9</v>
      </c>
      <c r="F303" s="245">
        <f>SUM(F292:F302)</f>
        <v>68.539999999999992</v>
      </c>
      <c r="G303" s="245">
        <f>SUM(G292:G302)</f>
        <v>0</v>
      </c>
      <c r="H303" s="118"/>
      <c r="I303" s="118"/>
      <c r="J303" s="118"/>
      <c r="K303" s="118"/>
    </row>
    <row r="304" spans="1:11" ht="39.950000000000003" customHeight="1" x14ac:dyDescent="0.2">
      <c r="A304" s="115"/>
      <c r="B304" s="115"/>
      <c r="C304" s="115"/>
      <c r="D304" s="115"/>
      <c r="E304" s="115"/>
      <c r="F304" s="115"/>
      <c r="G304" s="115"/>
    </row>
    <row r="305" spans="1:7" s="121" customFormat="1" ht="39.950000000000003" customHeight="1" x14ac:dyDescent="0.2">
      <c r="A305" s="119"/>
      <c r="B305" s="120" t="s">
        <v>549</v>
      </c>
      <c r="C305" s="120"/>
      <c r="D305" s="120"/>
      <c r="E305" s="122">
        <f>E11+E22+E39+E47+E63+E78+E88+E97+E108+E118+E130+E139+E149+E171+E190+E205+E219+E233+E245+E255+E273+E290+E303</f>
        <v>1479678.0734799998</v>
      </c>
      <c r="F305" s="122">
        <f>F11+F22+F39+F47+F63+F78+F88+F97+F108+F118+F130+F139+F149+F171+F190+F205+F219+F233+F245+F255+F273+F290+F303</f>
        <v>1847.0430000000003</v>
      </c>
      <c r="G305" s="122">
        <f>G11+G22+G39+G47+G63+G78+G88+G97+G108+G118+G130+G139+G149+G171+G190+G205+G219+G233+G245+G255+G273+G290+G303</f>
        <v>59</v>
      </c>
    </row>
    <row r="306" spans="1:7" ht="39.950000000000003" customHeight="1" x14ac:dyDescent="0.2">
      <c r="A306" s="30"/>
      <c r="B306" s="30"/>
      <c r="C306" s="30"/>
      <c r="D306" s="30"/>
      <c r="E306" s="30"/>
      <c r="F306" s="30"/>
      <c r="G306" s="30"/>
    </row>
    <row r="307" spans="1:7" ht="39.950000000000003" customHeight="1" x14ac:dyDescent="0.2">
      <c r="A307" s="30"/>
      <c r="B307" s="30"/>
      <c r="C307" s="30"/>
      <c r="D307" s="30"/>
      <c r="E307" s="30"/>
      <c r="F307" s="30"/>
      <c r="G307" s="30"/>
    </row>
    <row r="308" spans="1:7" ht="39.950000000000003" customHeight="1" x14ac:dyDescent="0.2">
      <c r="A308" s="30"/>
      <c r="B308" s="30"/>
      <c r="C308" s="30"/>
      <c r="D308" s="30"/>
      <c r="E308" s="30"/>
      <c r="F308" s="30"/>
      <c r="G308" s="30"/>
    </row>
    <row r="309" spans="1:7" x14ac:dyDescent="0.2">
      <c r="A309" s="30"/>
      <c r="B309" s="30"/>
      <c r="C309" s="30"/>
      <c r="D309" s="30"/>
      <c r="E309" s="30"/>
      <c r="F309" s="30"/>
      <c r="G309" s="30"/>
    </row>
    <row r="310" spans="1:7" x14ac:dyDescent="0.2">
      <c r="A310" s="30"/>
      <c r="B310" s="30"/>
      <c r="C310" s="30"/>
      <c r="D310" s="30"/>
      <c r="E310" s="30"/>
      <c r="F310" s="30"/>
      <c r="G310" s="30"/>
    </row>
    <row r="311" spans="1:7" x14ac:dyDescent="0.2">
      <c r="A311" s="30"/>
      <c r="B311" s="30"/>
      <c r="C311" s="30"/>
      <c r="D311" s="30"/>
      <c r="E311" s="30"/>
      <c r="F311" s="30"/>
      <c r="G311" s="30"/>
    </row>
    <row r="312" spans="1:7" x14ac:dyDescent="0.2">
      <c r="A312" s="30"/>
      <c r="B312" s="30"/>
      <c r="C312" s="30"/>
      <c r="D312" s="30"/>
      <c r="E312" s="30"/>
      <c r="F312" s="30"/>
      <c r="G312" s="30"/>
    </row>
    <row r="313" spans="1:7" x14ac:dyDescent="0.2">
      <c r="A313" s="30"/>
      <c r="B313" s="30"/>
      <c r="C313" s="30"/>
      <c r="D313" s="30"/>
      <c r="E313" s="30"/>
      <c r="F313" s="30"/>
      <c r="G313" s="30"/>
    </row>
    <row r="314" spans="1:7" x14ac:dyDescent="0.2">
      <c r="A314" s="30"/>
      <c r="B314" s="30"/>
      <c r="C314" s="30"/>
      <c r="D314" s="30"/>
      <c r="E314" s="30"/>
      <c r="F314" s="30"/>
      <c r="G314" s="30"/>
    </row>
    <row r="315" spans="1:7" x14ac:dyDescent="0.2">
      <c r="A315" s="30"/>
      <c r="B315" s="30"/>
      <c r="C315" s="30"/>
      <c r="D315" s="30"/>
      <c r="E315" s="30"/>
      <c r="F315" s="30"/>
      <c r="G315" s="30"/>
    </row>
    <row r="316" spans="1:7" x14ac:dyDescent="0.2">
      <c r="A316" s="30"/>
      <c r="B316" s="30"/>
      <c r="C316" s="30"/>
      <c r="D316" s="30"/>
      <c r="E316" s="30"/>
      <c r="F316" s="30"/>
      <c r="G316" s="30"/>
    </row>
    <row r="317" spans="1:7" x14ac:dyDescent="0.2">
      <c r="A317" s="30"/>
      <c r="B317" s="30"/>
      <c r="C317" s="30"/>
      <c r="D317" s="30"/>
      <c r="E317" s="30"/>
      <c r="F317" s="30"/>
      <c r="G317" s="30"/>
    </row>
    <row r="318" spans="1:7" x14ac:dyDescent="0.2">
      <c r="A318" s="30"/>
      <c r="B318" s="30"/>
      <c r="C318" s="30"/>
      <c r="D318" s="30"/>
      <c r="E318" s="30"/>
      <c r="F318" s="30"/>
      <c r="G318" s="30"/>
    </row>
    <row r="319" spans="1:7" x14ac:dyDescent="0.2">
      <c r="A319" s="30"/>
      <c r="B319" s="30"/>
      <c r="C319" s="30"/>
      <c r="D319" s="30"/>
      <c r="E319" s="30"/>
      <c r="F319" s="30"/>
      <c r="G319" s="30"/>
    </row>
    <row r="320" spans="1:7" x14ac:dyDescent="0.2">
      <c r="A320" s="30"/>
      <c r="B320" s="30"/>
      <c r="C320" s="30"/>
      <c r="D320" s="30"/>
      <c r="E320" s="30"/>
      <c r="F320" s="30"/>
      <c r="G320" s="30"/>
    </row>
    <row r="321" spans="1:7" x14ac:dyDescent="0.2">
      <c r="A321" s="30"/>
      <c r="B321" s="30"/>
      <c r="C321" s="30"/>
      <c r="D321" s="30"/>
      <c r="E321" s="30"/>
      <c r="F321" s="30"/>
      <c r="G321" s="30"/>
    </row>
    <row r="322" spans="1:7" x14ac:dyDescent="0.2">
      <c r="A322" s="30"/>
      <c r="B322" s="30"/>
      <c r="C322" s="30"/>
      <c r="D322" s="30"/>
      <c r="E322" s="30"/>
      <c r="F322" s="30"/>
      <c r="G322" s="30"/>
    </row>
    <row r="323" spans="1:7" x14ac:dyDescent="0.2">
      <c r="A323" s="30"/>
      <c r="B323" s="30"/>
      <c r="C323" s="30"/>
      <c r="D323" s="30"/>
      <c r="E323" s="30"/>
      <c r="F323" s="30"/>
      <c r="G323" s="30"/>
    </row>
    <row r="324" spans="1:7" x14ac:dyDescent="0.2">
      <c r="A324" s="30"/>
      <c r="B324" s="30"/>
      <c r="C324" s="30"/>
      <c r="D324" s="30"/>
      <c r="E324" s="30"/>
      <c r="F324" s="30"/>
      <c r="G324" s="30"/>
    </row>
    <row r="325" spans="1:7" x14ac:dyDescent="0.2">
      <c r="A325" s="30"/>
      <c r="B325" s="30"/>
      <c r="C325" s="30"/>
      <c r="D325" s="30"/>
      <c r="E325" s="30"/>
      <c r="F325" s="30"/>
      <c r="G325" s="30"/>
    </row>
    <row r="326" spans="1:7" x14ac:dyDescent="0.2">
      <c r="A326" s="30"/>
      <c r="B326" s="30"/>
      <c r="C326" s="30"/>
      <c r="D326" s="30"/>
      <c r="E326" s="30"/>
      <c r="F326" s="30"/>
      <c r="G326" s="30"/>
    </row>
    <row r="327" spans="1:7" x14ac:dyDescent="0.2">
      <c r="A327" s="30"/>
      <c r="B327" s="30"/>
      <c r="C327" s="30"/>
      <c r="D327" s="30"/>
      <c r="E327" s="30"/>
      <c r="F327" s="30"/>
      <c r="G327" s="30"/>
    </row>
    <row r="328" spans="1:7" x14ac:dyDescent="0.2">
      <c r="A328" s="30"/>
      <c r="B328" s="30"/>
      <c r="C328" s="30"/>
      <c r="D328" s="30"/>
      <c r="E328" s="30"/>
      <c r="F328" s="30"/>
      <c r="G328" s="30"/>
    </row>
    <row r="329" spans="1:7" x14ac:dyDescent="0.2">
      <c r="A329" s="30"/>
      <c r="B329" s="30"/>
      <c r="C329" s="30"/>
      <c r="D329" s="30"/>
      <c r="E329" s="30"/>
      <c r="F329" s="30"/>
      <c r="G329" s="30"/>
    </row>
    <row r="330" spans="1:7" x14ac:dyDescent="0.2">
      <c r="A330" s="30"/>
      <c r="B330" s="30"/>
      <c r="C330" s="30"/>
      <c r="D330" s="30"/>
      <c r="E330" s="30"/>
      <c r="F330" s="30"/>
      <c r="G330" s="30"/>
    </row>
    <row r="331" spans="1:7" x14ac:dyDescent="0.2">
      <c r="A331" s="30"/>
      <c r="B331" s="30"/>
      <c r="C331" s="30"/>
      <c r="D331" s="30"/>
      <c r="E331" s="30"/>
      <c r="F331" s="30"/>
      <c r="G331" s="30"/>
    </row>
    <row r="332" spans="1:7" x14ac:dyDescent="0.2">
      <c r="A332" s="30"/>
      <c r="B332" s="30"/>
      <c r="C332" s="30"/>
      <c r="D332" s="30"/>
      <c r="E332" s="30"/>
      <c r="F332" s="30"/>
      <c r="G332" s="30"/>
    </row>
    <row r="333" spans="1:7" x14ac:dyDescent="0.2">
      <c r="A333" s="30"/>
      <c r="B333" s="30"/>
      <c r="C333" s="30"/>
      <c r="D333" s="30"/>
      <c r="E333" s="30"/>
      <c r="F333" s="30"/>
      <c r="G333" s="30"/>
    </row>
    <row r="334" spans="1:7" x14ac:dyDescent="0.2">
      <c r="A334" s="30"/>
      <c r="B334" s="30"/>
      <c r="C334" s="30"/>
      <c r="D334" s="30"/>
      <c r="E334" s="30"/>
      <c r="F334" s="30"/>
      <c r="G334" s="30"/>
    </row>
    <row r="335" spans="1:7" x14ac:dyDescent="0.2">
      <c r="A335" s="30"/>
      <c r="B335" s="30"/>
      <c r="C335" s="30"/>
      <c r="D335" s="30"/>
      <c r="E335" s="30"/>
      <c r="F335" s="30"/>
      <c r="G335" s="30"/>
    </row>
    <row r="336" spans="1:7" x14ac:dyDescent="0.2">
      <c r="A336" s="30"/>
      <c r="B336" s="30"/>
      <c r="C336" s="30"/>
      <c r="D336" s="30"/>
      <c r="E336" s="30"/>
      <c r="F336" s="30"/>
      <c r="G336" s="30"/>
    </row>
    <row r="337" spans="1:7" x14ac:dyDescent="0.2">
      <c r="A337" s="30"/>
      <c r="B337" s="30"/>
      <c r="C337" s="30"/>
      <c r="D337" s="30"/>
      <c r="E337" s="30"/>
      <c r="F337" s="30"/>
      <c r="G337" s="30"/>
    </row>
    <row r="338" spans="1:7" x14ac:dyDescent="0.2">
      <c r="A338" s="30"/>
      <c r="B338" s="30"/>
      <c r="C338" s="30"/>
      <c r="D338" s="30"/>
      <c r="E338" s="30"/>
      <c r="F338" s="30"/>
      <c r="G338" s="30"/>
    </row>
    <row r="339" spans="1:7" x14ac:dyDescent="0.2">
      <c r="A339" s="30"/>
      <c r="B339" s="30"/>
      <c r="C339" s="30"/>
      <c r="D339" s="30"/>
      <c r="E339" s="30"/>
      <c r="F339" s="30"/>
      <c r="G339" s="30"/>
    </row>
    <row r="340" spans="1:7" x14ac:dyDescent="0.2">
      <c r="A340" s="30"/>
      <c r="B340" s="30"/>
      <c r="C340" s="30"/>
      <c r="D340" s="30"/>
      <c r="E340" s="30"/>
      <c r="F340" s="30"/>
      <c r="G340" s="30"/>
    </row>
    <row r="341" spans="1:7" x14ac:dyDescent="0.2">
      <c r="A341" s="30"/>
      <c r="B341" s="30"/>
      <c r="C341" s="30"/>
      <c r="D341" s="30"/>
      <c r="E341" s="30"/>
      <c r="F341" s="30"/>
      <c r="G341" s="30"/>
    </row>
    <row r="342" spans="1:7" x14ac:dyDescent="0.2">
      <c r="A342" s="30"/>
      <c r="B342" s="30"/>
      <c r="C342" s="30"/>
      <c r="D342" s="30"/>
      <c r="E342" s="30"/>
      <c r="F342" s="30"/>
      <c r="G342" s="30"/>
    </row>
    <row r="343" spans="1:7" x14ac:dyDescent="0.2">
      <c r="A343" s="30"/>
      <c r="B343" s="30"/>
      <c r="C343" s="30"/>
      <c r="D343" s="30"/>
      <c r="E343" s="30"/>
      <c r="F343" s="30"/>
      <c r="G343" s="30"/>
    </row>
    <row r="344" spans="1:7" x14ac:dyDescent="0.2">
      <c r="A344" s="30"/>
      <c r="B344" s="30"/>
      <c r="C344" s="30"/>
      <c r="D344" s="30"/>
      <c r="E344" s="30"/>
      <c r="F344" s="30"/>
      <c r="G344" s="30"/>
    </row>
    <row r="345" spans="1:7" x14ac:dyDescent="0.2">
      <c r="A345" s="30"/>
      <c r="B345" s="30"/>
      <c r="C345" s="30"/>
      <c r="D345" s="30"/>
      <c r="E345" s="30"/>
      <c r="F345" s="30"/>
      <c r="G345" s="30"/>
    </row>
    <row r="346" spans="1:7" x14ac:dyDescent="0.2">
      <c r="A346" s="30"/>
      <c r="B346" s="30"/>
      <c r="C346" s="30"/>
      <c r="D346" s="30"/>
      <c r="E346" s="30"/>
      <c r="F346" s="30"/>
      <c r="G346" s="30"/>
    </row>
    <row r="347" spans="1:7" x14ac:dyDescent="0.2">
      <c r="A347" s="30"/>
      <c r="B347" s="30"/>
      <c r="C347" s="30"/>
      <c r="D347" s="30"/>
      <c r="E347" s="30"/>
      <c r="F347" s="30"/>
      <c r="G347" s="30"/>
    </row>
    <row r="348" spans="1:7" x14ac:dyDescent="0.2">
      <c r="A348" s="30"/>
      <c r="B348" s="30"/>
      <c r="C348" s="30"/>
      <c r="D348" s="30"/>
      <c r="E348" s="30"/>
      <c r="F348" s="30"/>
      <c r="G348" s="30"/>
    </row>
    <row r="349" spans="1:7" x14ac:dyDescent="0.2">
      <c r="A349" s="30"/>
      <c r="B349" s="30"/>
      <c r="C349" s="30"/>
      <c r="D349" s="30"/>
      <c r="E349" s="30"/>
      <c r="F349" s="30"/>
      <c r="G349" s="30"/>
    </row>
    <row r="350" spans="1:7" x14ac:dyDescent="0.2">
      <c r="A350" s="30"/>
      <c r="B350" s="30"/>
      <c r="C350" s="30"/>
      <c r="D350" s="30"/>
      <c r="E350" s="30"/>
      <c r="F350" s="30"/>
      <c r="G350" s="30"/>
    </row>
    <row r="351" spans="1:7" x14ac:dyDescent="0.2">
      <c r="A351" s="30"/>
      <c r="B351" s="30"/>
      <c r="C351" s="30"/>
      <c r="D351" s="30"/>
      <c r="E351" s="30"/>
      <c r="F351" s="30"/>
      <c r="G351" s="30"/>
    </row>
    <row r="352" spans="1:7" x14ac:dyDescent="0.2">
      <c r="A352" s="30"/>
      <c r="B352" s="30"/>
      <c r="C352" s="30"/>
      <c r="D352" s="30"/>
      <c r="E352" s="30"/>
      <c r="F352" s="30"/>
      <c r="G352" s="30"/>
    </row>
    <row r="353" spans="1:7" x14ac:dyDescent="0.2">
      <c r="A353" s="30"/>
      <c r="B353" s="30"/>
      <c r="C353" s="30"/>
      <c r="D353" s="30"/>
      <c r="E353" s="30"/>
      <c r="F353" s="30"/>
      <c r="G353" s="30"/>
    </row>
    <row r="354" spans="1:7" x14ac:dyDescent="0.2">
      <c r="A354" s="30"/>
      <c r="B354" s="30"/>
      <c r="C354" s="30"/>
      <c r="D354" s="30"/>
      <c r="E354" s="30"/>
      <c r="F354" s="30"/>
      <c r="G354" s="30"/>
    </row>
    <row r="355" spans="1:7" x14ac:dyDescent="0.2">
      <c r="A355" s="30"/>
      <c r="B355" s="30"/>
      <c r="C355" s="30"/>
      <c r="D355" s="30"/>
      <c r="E355" s="30"/>
      <c r="F355" s="30"/>
      <c r="G355" s="30"/>
    </row>
  </sheetData>
  <mergeCells count="32">
    <mergeCell ref="A23:G23"/>
    <mergeCell ref="A234:G234"/>
    <mergeCell ref="A119:G119"/>
    <mergeCell ref="A131:G131"/>
    <mergeCell ref="A191:G191"/>
    <mergeCell ref="A206:G206"/>
    <mergeCell ref="A220:G220"/>
    <mergeCell ref="A89:G89"/>
    <mergeCell ref="A64:G64"/>
    <mergeCell ref="A291:G291"/>
    <mergeCell ref="D4:D5"/>
    <mergeCell ref="F4:G4"/>
    <mergeCell ref="A109:G109"/>
    <mergeCell ref="A172:G172"/>
    <mergeCell ref="A150:G150"/>
    <mergeCell ref="A140:G140"/>
    <mergeCell ref="A256:G256"/>
    <mergeCell ref="A246:G246"/>
    <mergeCell ref="A48:G48"/>
    <mergeCell ref="A40:G40"/>
    <mergeCell ref="A79:G79"/>
    <mergeCell ref="A98:G98"/>
    <mergeCell ref="A274:G274"/>
    <mergeCell ref="A6:G6"/>
    <mergeCell ref="A12:G12"/>
    <mergeCell ref="E1:G1"/>
    <mergeCell ref="A2:G2"/>
    <mergeCell ref="A3:G3"/>
    <mergeCell ref="C4:C5"/>
    <mergeCell ref="E4:E5"/>
    <mergeCell ref="B4:B5"/>
    <mergeCell ref="A4:A5"/>
  </mergeCells>
  <printOptions horizontalCentered="1"/>
  <pageMargins left="0.7" right="0.7" top="0.75" bottom="0.75" header="0.3" footer="0.3"/>
  <pageSetup paperSize="9" scale="76" orientation="landscape" r:id="rId1"/>
  <headerFooter alignWithMargins="0">
    <oddFooter>&amp;R&amp;P</oddFooter>
  </headerFooter>
  <rowBreaks count="10" manualBreakCount="10">
    <brk id="16" max="6" man="1"/>
    <brk id="28" max="6" man="1"/>
    <brk id="50" max="6" man="1"/>
    <brk id="89" max="6" man="1"/>
    <brk id="126" max="6" man="1"/>
    <brk id="159" max="6" man="1"/>
    <brk id="206" max="6" man="1"/>
    <brk id="228" max="9" man="1"/>
    <brk id="240" max="6" man="1"/>
    <brk id="2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888"/>
  <sheetViews>
    <sheetView showZeros="0" view="pageBreakPreview" topLeftCell="A7" zoomScaleNormal="25" zoomScaleSheetLayoutView="100" zoomScalePageLayoutView="40" workbookViewId="0">
      <pane xSplit="1" ySplit="2" topLeftCell="B810" activePane="bottomRight" state="frozen"/>
      <selection activeCell="I255" sqref="I255"/>
      <selection pane="topRight" activeCell="I255" sqref="I255"/>
      <selection pane="bottomLeft" activeCell="I255" sqref="I255"/>
      <selection pane="bottomRight" activeCell="I255" sqref="I255"/>
    </sheetView>
  </sheetViews>
  <sheetFormatPr defaultRowHeight="18.75" x14ac:dyDescent="0.2"/>
  <cols>
    <col min="1" max="1" width="60.5703125" style="17" customWidth="1"/>
    <col min="2" max="2" width="25.7109375" style="86" customWidth="1"/>
    <col min="3" max="3" width="19.42578125" style="86" customWidth="1"/>
    <col min="4" max="4" width="21.140625" style="86" customWidth="1"/>
    <col min="5" max="6" width="9.140625" style="1"/>
    <col min="7" max="7" width="11" style="1" bestFit="1" customWidth="1"/>
    <col min="8" max="16384" width="9.140625" style="1"/>
  </cols>
  <sheetData>
    <row r="1" spans="1:4" ht="24.75" customHeight="1" x14ac:dyDescent="0.2">
      <c r="A1" s="30"/>
      <c r="B1" s="262" t="s">
        <v>258</v>
      </c>
      <c r="C1" s="263"/>
      <c r="D1" s="263"/>
    </row>
    <row r="2" spans="1:4" ht="18.75" customHeight="1" x14ac:dyDescent="0.2">
      <c r="A2" s="30"/>
      <c r="B2" s="264" t="s">
        <v>352</v>
      </c>
      <c r="C2" s="263"/>
      <c r="D2" s="263"/>
    </row>
    <row r="3" spans="1:4" s="65" customFormat="1" x14ac:dyDescent="0.25">
      <c r="A3" s="61"/>
      <c r="B3" s="265" t="s">
        <v>353</v>
      </c>
      <c r="C3" s="266"/>
      <c r="D3" s="266"/>
    </row>
    <row r="4" spans="1:4" s="65" customFormat="1" ht="23.25" customHeight="1" x14ac:dyDescent="0.2">
      <c r="A4" s="61"/>
      <c r="B4" s="267" t="s">
        <v>406</v>
      </c>
      <c r="C4" s="268"/>
      <c r="D4" s="268"/>
    </row>
    <row r="5" spans="1:4" s="65" customFormat="1" x14ac:dyDescent="0.25">
      <c r="A5" s="61"/>
      <c r="B5" s="265" t="s">
        <v>407</v>
      </c>
      <c r="C5" s="266"/>
      <c r="D5" s="266"/>
    </row>
    <row r="6" spans="1:4" s="65" customFormat="1" ht="82.5" customHeight="1" x14ac:dyDescent="0.2">
      <c r="A6" s="261" t="s">
        <v>259</v>
      </c>
      <c r="B6" s="261"/>
      <c r="C6" s="261"/>
      <c r="D6" s="261"/>
    </row>
    <row r="7" spans="1:4" s="65" customFormat="1" ht="39" customHeight="1" x14ac:dyDescent="0.2">
      <c r="A7" s="254" t="s">
        <v>341</v>
      </c>
      <c r="B7" s="256" t="s">
        <v>78</v>
      </c>
      <c r="C7" s="258" t="s">
        <v>0</v>
      </c>
      <c r="D7" s="259"/>
    </row>
    <row r="8" spans="1:4" s="65" customFormat="1" ht="65.25" customHeight="1" x14ac:dyDescent="0.2">
      <c r="A8" s="255"/>
      <c r="B8" s="257"/>
      <c r="C8" s="87" t="s">
        <v>1</v>
      </c>
      <c r="D8" s="88" t="s">
        <v>340</v>
      </c>
    </row>
    <row r="9" spans="1:4" s="65" customFormat="1" ht="11.25" customHeight="1" x14ac:dyDescent="0.2">
      <c r="A9" s="66"/>
      <c r="B9" s="89"/>
      <c r="C9" s="90"/>
      <c r="D9" s="90"/>
    </row>
    <row r="10" spans="1:4" s="65" customFormat="1" x14ac:dyDescent="0.2">
      <c r="A10" s="260" t="s">
        <v>10</v>
      </c>
      <c r="B10" s="260"/>
      <c r="C10" s="260"/>
      <c r="D10" s="260"/>
    </row>
    <row r="11" spans="1:4" s="65" customFormat="1" ht="18.75" customHeight="1" x14ac:dyDescent="0.2">
      <c r="A11" s="260" t="s">
        <v>11</v>
      </c>
      <c r="B11" s="260"/>
      <c r="C11" s="260"/>
      <c r="D11" s="260"/>
    </row>
    <row r="12" spans="1:4" s="65" customFormat="1" x14ac:dyDescent="0.2">
      <c r="A12" s="269" t="s">
        <v>14</v>
      </c>
      <c r="B12" s="269"/>
      <c r="C12" s="269"/>
      <c r="D12" s="269"/>
    </row>
    <row r="13" spans="1:4" s="10" customFormat="1" ht="33" customHeight="1" x14ac:dyDescent="0.2">
      <c r="A13" s="5" t="s">
        <v>7</v>
      </c>
      <c r="B13" s="6">
        <v>2103</v>
      </c>
      <c r="C13" s="77"/>
      <c r="D13" s="77"/>
    </row>
    <row r="14" spans="1:4" s="65" customFormat="1" x14ac:dyDescent="0.2">
      <c r="A14" s="5" t="s">
        <v>2</v>
      </c>
      <c r="B14" s="67"/>
      <c r="C14" s="77"/>
      <c r="D14" s="77"/>
    </row>
    <row r="15" spans="1:4" s="65" customFormat="1" x14ac:dyDescent="0.2">
      <c r="A15" s="5" t="s">
        <v>3</v>
      </c>
      <c r="B15" s="6">
        <f>SUBTOTAL(9,B13:B13)</f>
        <v>2103</v>
      </c>
      <c r="C15" s="77">
        <f>SUBTOTAL(9,C13:C13)</f>
        <v>0</v>
      </c>
      <c r="D15" s="77">
        <f>SUBTOTAL(9,D13:D13)</f>
        <v>0</v>
      </c>
    </row>
    <row r="16" spans="1:4" s="65" customFormat="1" ht="37.5" x14ac:dyDescent="0.2">
      <c r="A16" s="5" t="s">
        <v>45</v>
      </c>
      <c r="B16" s="6">
        <f>SUBTOTAL(9,B13:B15)</f>
        <v>2103</v>
      </c>
      <c r="C16" s="77">
        <f>SUBTOTAL(9,C13:C15)</f>
        <v>0</v>
      </c>
      <c r="D16" s="77">
        <f>SUBTOTAL(9,D13:D15)</f>
        <v>0</v>
      </c>
    </row>
    <row r="17" spans="1:4" s="65" customFormat="1" ht="24" customHeight="1" x14ac:dyDescent="0.2">
      <c r="A17" s="260" t="s">
        <v>260</v>
      </c>
      <c r="B17" s="260"/>
      <c r="C17" s="260"/>
      <c r="D17" s="260"/>
    </row>
    <row r="18" spans="1:4" s="65" customFormat="1" ht="24" customHeight="1" x14ac:dyDescent="0.2">
      <c r="A18" s="269" t="s">
        <v>4</v>
      </c>
      <c r="B18" s="269"/>
      <c r="C18" s="269"/>
      <c r="D18" s="269"/>
    </row>
    <row r="19" spans="1:4" s="65" customFormat="1" ht="36" customHeight="1" x14ac:dyDescent="0.2">
      <c r="A19" s="5" t="s">
        <v>299</v>
      </c>
      <c r="B19" s="6">
        <v>900</v>
      </c>
      <c r="C19" s="6"/>
      <c r="D19" s="6"/>
    </row>
    <row r="20" spans="1:4" s="65" customFormat="1" ht="47.25" customHeight="1" x14ac:dyDescent="0.2">
      <c r="A20" s="5" t="s">
        <v>355</v>
      </c>
      <c r="B20" s="6">
        <v>220183</v>
      </c>
      <c r="C20" s="6">
        <v>9.4</v>
      </c>
      <c r="D20" s="6"/>
    </row>
    <row r="21" spans="1:4" s="65" customFormat="1" ht="56.25" x14ac:dyDescent="0.2">
      <c r="A21" s="5" t="s">
        <v>356</v>
      </c>
      <c r="B21" s="6">
        <v>8180</v>
      </c>
      <c r="C21" s="6"/>
      <c r="D21" s="6">
        <v>60.9</v>
      </c>
    </row>
    <row r="22" spans="1:4" s="65" customFormat="1" ht="56.25" x14ac:dyDescent="0.2">
      <c r="A22" s="5" t="s">
        <v>357</v>
      </c>
      <c r="B22" s="6">
        <v>6600</v>
      </c>
      <c r="C22" s="6"/>
      <c r="D22" s="6">
        <v>36.799999999999997</v>
      </c>
    </row>
    <row r="23" spans="1:4" s="65" customFormat="1" x14ac:dyDescent="0.2">
      <c r="A23" s="5" t="s">
        <v>2</v>
      </c>
      <c r="B23" s="6"/>
      <c r="C23" s="6"/>
      <c r="D23" s="6"/>
    </row>
    <row r="24" spans="1:4" s="65" customFormat="1" ht="30" customHeight="1" x14ac:dyDescent="0.2">
      <c r="A24" s="5" t="s">
        <v>3</v>
      </c>
      <c r="B24" s="6">
        <f>SUBTOTAL(9,B19:B23)</f>
        <v>235863</v>
      </c>
      <c r="C24" s="6">
        <f>SUBTOTAL(9,C19:C23)</f>
        <v>9.4</v>
      </c>
      <c r="D24" s="6">
        <f>SUBTOTAL(9,D19:D23)</f>
        <v>97.699999999999989</v>
      </c>
    </row>
    <row r="25" spans="1:4" s="65" customFormat="1" ht="44.25" customHeight="1" x14ac:dyDescent="0.2">
      <c r="A25" s="5" t="s">
        <v>261</v>
      </c>
      <c r="B25" s="6">
        <f>SUBTOTAL(9,B19:B24)</f>
        <v>235863</v>
      </c>
      <c r="C25" s="6">
        <f>SUBTOTAL(9,C19:C24)</f>
        <v>9.4</v>
      </c>
      <c r="D25" s="6">
        <f>SUBTOTAL(9,D19:D24)</f>
        <v>97.699999999999989</v>
      </c>
    </row>
    <row r="26" spans="1:4" s="65" customFormat="1" ht="30.75" customHeight="1" x14ac:dyDescent="0.2">
      <c r="A26" s="5" t="s">
        <v>44</v>
      </c>
      <c r="B26" s="6">
        <f>SUBTOTAL(9,B13:B25)</f>
        <v>237966</v>
      </c>
      <c r="C26" s="6">
        <f>SUBTOTAL(9,C13:C25)</f>
        <v>9.4</v>
      </c>
      <c r="D26" s="6">
        <f>SUBTOTAL(9,D13:D25)</f>
        <v>97.699999999999989</v>
      </c>
    </row>
    <row r="27" spans="1:4" s="65" customFormat="1" ht="23.25" customHeight="1" x14ac:dyDescent="0.2">
      <c r="A27" s="260" t="s">
        <v>9</v>
      </c>
      <c r="B27" s="260"/>
      <c r="C27" s="260"/>
      <c r="D27" s="260"/>
    </row>
    <row r="28" spans="1:4" s="65" customFormat="1" ht="23.25" customHeight="1" x14ac:dyDescent="0.2">
      <c r="A28" s="260" t="s">
        <v>8</v>
      </c>
      <c r="B28" s="260"/>
      <c r="C28" s="260"/>
      <c r="D28" s="260"/>
    </row>
    <row r="29" spans="1:4" s="65" customFormat="1" x14ac:dyDescent="0.2">
      <c r="A29" s="269" t="s">
        <v>4</v>
      </c>
      <c r="B29" s="269"/>
      <c r="C29" s="269"/>
      <c r="D29" s="269"/>
    </row>
    <row r="30" spans="1:4" s="65" customFormat="1" ht="56.25" x14ac:dyDescent="0.2">
      <c r="A30" s="15" t="s">
        <v>358</v>
      </c>
      <c r="B30" s="22">
        <v>10</v>
      </c>
      <c r="C30" s="93"/>
      <c r="D30" s="93"/>
    </row>
    <row r="31" spans="1:4" s="65" customFormat="1" ht="56.25" x14ac:dyDescent="0.2">
      <c r="A31" s="15" t="s">
        <v>116</v>
      </c>
      <c r="B31" s="22">
        <v>10</v>
      </c>
      <c r="C31" s="93"/>
      <c r="D31" s="93"/>
    </row>
    <row r="32" spans="1:4" s="10" customFormat="1" ht="27.75" customHeight="1" x14ac:dyDescent="0.2">
      <c r="A32" s="5" t="s">
        <v>7</v>
      </c>
      <c r="B32" s="26">
        <v>1062.761</v>
      </c>
      <c r="C32" s="77"/>
      <c r="D32" s="77"/>
    </row>
    <row r="33" spans="1:4" s="65" customFormat="1" x14ac:dyDescent="0.2">
      <c r="A33" s="5" t="s">
        <v>2</v>
      </c>
      <c r="B33" s="68"/>
      <c r="C33" s="77"/>
      <c r="D33" s="77"/>
    </row>
    <row r="34" spans="1:4" s="65" customFormat="1" ht="28.5" customHeight="1" x14ac:dyDescent="0.2">
      <c r="A34" s="5" t="s">
        <v>3</v>
      </c>
      <c r="B34" s="2">
        <f>SUBTOTAL(9,B30:B33)</f>
        <v>1082.761</v>
      </c>
      <c r="C34" s="77">
        <f>SUBTOTAL(9,C30:C32)</f>
        <v>0</v>
      </c>
      <c r="D34" s="77">
        <f>SUBTOTAL(9,D30:D32)</f>
        <v>0</v>
      </c>
    </row>
    <row r="35" spans="1:4" s="65" customFormat="1" ht="39.75" customHeight="1" x14ac:dyDescent="0.2">
      <c r="A35" s="5" t="s">
        <v>43</v>
      </c>
      <c r="B35" s="2">
        <f>SUBTOTAL(9,B30:B34)</f>
        <v>1082.761</v>
      </c>
      <c r="C35" s="77">
        <f>SUBTOTAL(9,C30:C34)</f>
        <v>0</v>
      </c>
      <c r="D35" s="77">
        <f>SUBTOTAL(9,D30:D34)</f>
        <v>0</v>
      </c>
    </row>
    <row r="36" spans="1:4" s="65" customFormat="1" ht="23.25" customHeight="1" x14ac:dyDescent="0.2">
      <c r="A36" s="260" t="s">
        <v>11</v>
      </c>
      <c r="B36" s="260"/>
      <c r="C36" s="260"/>
      <c r="D36" s="260"/>
    </row>
    <row r="37" spans="1:4" s="65" customFormat="1" ht="23.25" customHeight="1" x14ac:dyDescent="0.2">
      <c r="A37" s="269" t="s">
        <v>4</v>
      </c>
      <c r="B37" s="269"/>
      <c r="C37" s="269"/>
      <c r="D37" s="269"/>
    </row>
    <row r="38" spans="1:4" s="65" customFormat="1" ht="39.75" customHeight="1" x14ac:dyDescent="0.2">
      <c r="A38" s="5" t="s">
        <v>7</v>
      </c>
      <c r="B38" s="2">
        <v>382.62599999999998</v>
      </c>
      <c r="C38" s="77"/>
      <c r="D38" s="77"/>
    </row>
    <row r="39" spans="1:4" s="65" customFormat="1" x14ac:dyDescent="0.2">
      <c r="A39" s="5" t="s">
        <v>2</v>
      </c>
      <c r="B39" s="2"/>
      <c r="C39" s="77"/>
      <c r="D39" s="77"/>
    </row>
    <row r="40" spans="1:4" s="65" customFormat="1" ht="31.5" customHeight="1" x14ac:dyDescent="0.2">
      <c r="A40" s="5" t="s">
        <v>3</v>
      </c>
      <c r="B40" s="2">
        <f>SUBTOTAL(9,B38:B39)</f>
        <v>382.62599999999998</v>
      </c>
      <c r="C40" s="77"/>
      <c r="D40" s="77"/>
    </row>
    <row r="41" spans="1:4" s="65" customFormat="1" ht="39.75" customHeight="1" x14ac:dyDescent="0.2">
      <c r="A41" s="5" t="s">
        <v>45</v>
      </c>
      <c r="B41" s="2">
        <f>SUBTOTAL(9,B38:B40)</f>
        <v>382.62599999999998</v>
      </c>
      <c r="C41" s="77"/>
      <c r="D41" s="77"/>
    </row>
    <row r="42" spans="1:4" s="65" customFormat="1" ht="33" customHeight="1" x14ac:dyDescent="0.2">
      <c r="A42" s="260" t="s">
        <v>260</v>
      </c>
      <c r="B42" s="260"/>
      <c r="C42" s="260"/>
      <c r="D42" s="260"/>
    </row>
    <row r="43" spans="1:4" s="65" customFormat="1" ht="20.25" customHeight="1" x14ac:dyDescent="0.2">
      <c r="A43" s="269" t="s">
        <v>4</v>
      </c>
      <c r="B43" s="269"/>
      <c r="C43" s="269"/>
      <c r="D43" s="269"/>
    </row>
    <row r="44" spans="1:4" s="10" customFormat="1" ht="37.5" x14ac:dyDescent="0.2">
      <c r="A44" s="5" t="s">
        <v>121</v>
      </c>
      <c r="B44" s="6">
        <v>1472.3</v>
      </c>
      <c r="C44" s="6">
        <v>5.4</v>
      </c>
      <c r="D44" s="77"/>
    </row>
    <row r="45" spans="1:4" s="10" customFormat="1" ht="37.5" x14ac:dyDescent="0.2">
      <c r="A45" s="5" t="s">
        <v>122</v>
      </c>
      <c r="B45" s="6">
        <v>3169.3</v>
      </c>
      <c r="C45" s="6">
        <v>6.6</v>
      </c>
      <c r="D45" s="77"/>
    </row>
    <row r="46" spans="1:4" s="10" customFormat="1" ht="37.5" x14ac:dyDescent="0.2">
      <c r="A46" s="5" t="s">
        <v>123</v>
      </c>
      <c r="B46" s="6">
        <v>3564.1000000000004</v>
      </c>
      <c r="C46" s="6">
        <v>5.6</v>
      </c>
      <c r="D46" s="77"/>
    </row>
    <row r="47" spans="1:4" s="10" customFormat="1" ht="37.5" x14ac:dyDescent="0.2">
      <c r="A47" s="5" t="s">
        <v>124</v>
      </c>
      <c r="B47" s="22">
        <v>2908.1</v>
      </c>
      <c r="C47" s="6">
        <v>8.9</v>
      </c>
      <c r="D47" s="77"/>
    </row>
    <row r="48" spans="1:4" s="10" customFormat="1" ht="37.5" x14ac:dyDescent="0.2">
      <c r="A48" s="7" t="s">
        <v>117</v>
      </c>
      <c r="B48" s="28">
        <f>15406.9-415.081</f>
        <v>14991.819</v>
      </c>
      <c r="C48" s="29">
        <v>9.9</v>
      </c>
      <c r="D48" s="92"/>
    </row>
    <row r="49" spans="1:4" s="10" customFormat="1" ht="37.5" x14ac:dyDescent="0.2">
      <c r="A49" s="7" t="s">
        <v>118</v>
      </c>
      <c r="B49" s="33">
        <f>26443.6+415.081+26.529</f>
        <v>26885.209999999995</v>
      </c>
      <c r="C49" s="29">
        <v>8.4</v>
      </c>
      <c r="D49" s="92"/>
    </row>
    <row r="50" spans="1:4" s="10" customFormat="1" ht="37.5" x14ac:dyDescent="0.2">
      <c r="A50" s="7" t="s">
        <v>119</v>
      </c>
      <c r="B50" s="28">
        <f>18370+1672.552</f>
        <v>20042.552</v>
      </c>
      <c r="C50" s="29">
        <v>9.6</v>
      </c>
      <c r="D50" s="92"/>
    </row>
    <row r="51" spans="1:4" s="10" customFormat="1" ht="37.5" x14ac:dyDescent="0.2">
      <c r="A51" s="7" t="s">
        <v>120</v>
      </c>
      <c r="B51" s="28">
        <f>4665.6-1698.981</f>
        <v>2966.6190000000006</v>
      </c>
      <c r="C51" s="29">
        <v>6.3</v>
      </c>
      <c r="D51" s="92"/>
    </row>
    <row r="52" spans="1:4" s="10" customFormat="1" ht="37.5" x14ac:dyDescent="0.2">
      <c r="A52" s="12" t="s">
        <v>365</v>
      </c>
      <c r="B52" s="6">
        <v>10</v>
      </c>
      <c r="C52" s="32"/>
      <c r="D52" s="77"/>
    </row>
    <row r="53" spans="1:4" s="10" customFormat="1" ht="37.5" x14ac:dyDescent="0.2">
      <c r="A53" s="12" t="s">
        <v>366</v>
      </c>
      <c r="B53" s="6">
        <v>10</v>
      </c>
      <c r="C53" s="32"/>
      <c r="D53" s="77"/>
    </row>
    <row r="54" spans="1:4" s="10" customFormat="1" ht="37.5" x14ac:dyDescent="0.2">
      <c r="A54" s="12" t="s">
        <v>367</v>
      </c>
      <c r="B54" s="6">
        <v>10</v>
      </c>
      <c r="C54" s="32"/>
      <c r="D54" s="77"/>
    </row>
    <row r="55" spans="1:4" s="10" customFormat="1" ht="37.5" x14ac:dyDescent="0.2">
      <c r="A55" s="12" t="s">
        <v>368</v>
      </c>
      <c r="B55" s="6">
        <v>10</v>
      </c>
      <c r="C55" s="32"/>
      <c r="D55" s="77"/>
    </row>
    <row r="56" spans="1:4" s="10" customFormat="1" ht="37.5" x14ac:dyDescent="0.2">
      <c r="A56" s="12" t="s">
        <v>369</v>
      </c>
      <c r="B56" s="6">
        <v>10</v>
      </c>
      <c r="C56" s="32"/>
      <c r="D56" s="77"/>
    </row>
    <row r="57" spans="1:4" s="10" customFormat="1" ht="37.5" x14ac:dyDescent="0.2">
      <c r="A57" s="12" t="s">
        <v>370</v>
      </c>
      <c r="B57" s="2">
        <v>34820.072</v>
      </c>
      <c r="C57" s="13">
        <v>3</v>
      </c>
      <c r="D57" s="77"/>
    </row>
    <row r="58" spans="1:4" s="10" customFormat="1" ht="37.5" x14ac:dyDescent="0.2">
      <c r="A58" s="12" t="s">
        <v>371</v>
      </c>
      <c r="B58" s="22">
        <v>10</v>
      </c>
      <c r="C58" s="95"/>
      <c r="D58" s="95"/>
    </row>
    <row r="59" spans="1:4" s="10" customFormat="1" ht="37.5" x14ac:dyDescent="0.2">
      <c r="A59" s="12" t="s">
        <v>372</v>
      </c>
      <c r="B59" s="6">
        <v>10</v>
      </c>
      <c r="C59" s="32"/>
      <c r="D59" s="77"/>
    </row>
    <row r="60" spans="1:4" s="10" customFormat="1" ht="37.5" x14ac:dyDescent="0.2">
      <c r="A60" s="12" t="s">
        <v>373</v>
      </c>
      <c r="B60" s="6">
        <v>10</v>
      </c>
      <c r="C60" s="32"/>
      <c r="D60" s="77"/>
    </row>
    <row r="61" spans="1:4" s="10" customFormat="1" ht="37.5" x14ac:dyDescent="0.2">
      <c r="A61" s="5" t="s">
        <v>288</v>
      </c>
      <c r="B61" s="26">
        <v>22354.541000000001</v>
      </c>
      <c r="C61" s="22">
        <v>3.9</v>
      </c>
      <c r="D61" s="92"/>
    </row>
    <row r="62" spans="1:4" s="10" customFormat="1" ht="75" x14ac:dyDescent="0.2">
      <c r="A62" s="12" t="s">
        <v>359</v>
      </c>
      <c r="B62" s="6">
        <v>200</v>
      </c>
      <c r="C62" s="32"/>
      <c r="D62" s="77"/>
    </row>
    <row r="63" spans="1:4" s="10" customFormat="1" ht="75" customHeight="1" x14ac:dyDescent="0.2">
      <c r="A63" s="12" t="s">
        <v>360</v>
      </c>
      <c r="B63" s="6">
        <v>200</v>
      </c>
      <c r="C63" s="32"/>
      <c r="D63" s="77"/>
    </row>
    <row r="64" spans="1:4" s="65" customFormat="1" ht="22.5" customHeight="1" x14ac:dyDescent="0.2">
      <c r="A64" s="5" t="s">
        <v>2</v>
      </c>
      <c r="B64" s="94"/>
      <c r="C64" s="77"/>
      <c r="D64" s="77"/>
    </row>
    <row r="65" spans="1:4" s="65" customFormat="1" ht="27.75" customHeight="1" x14ac:dyDescent="0.2">
      <c r="A65" s="5" t="s">
        <v>5</v>
      </c>
      <c r="B65" s="26">
        <f>SUBTOTAL(9,B44:B64)</f>
        <v>133654.61300000001</v>
      </c>
      <c r="C65" s="22">
        <f>SUBTOTAL(9,C44:C64)</f>
        <v>67.599999999999994</v>
      </c>
      <c r="D65" s="92">
        <f>SUBTOTAL(9,D44:D64)</f>
        <v>0</v>
      </c>
    </row>
    <row r="66" spans="1:4" s="65" customFormat="1" ht="40.5" customHeight="1" x14ac:dyDescent="0.2">
      <c r="A66" s="5" t="s">
        <v>261</v>
      </c>
      <c r="B66" s="26">
        <f>SUBTOTAL(9,B44:B65)</f>
        <v>133654.61300000001</v>
      </c>
      <c r="C66" s="22">
        <f>SUBTOTAL(9,C44:C65)</f>
        <v>67.599999999999994</v>
      </c>
      <c r="D66" s="92">
        <f>SUBTOTAL(9,D44:D65)</f>
        <v>0</v>
      </c>
    </row>
    <row r="67" spans="1:4" s="65" customFormat="1" ht="30.75" customHeight="1" x14ac:dyDescent="0.2">
      <c r="A67" s="5" t="s">
        <v>47</v>
      </c>
      <c r="B67" s="22">
        <f>SUBTOTAL(9,B29:B66)</f>
        <v>135120</v>
      </c>
      <c r="C67" s="22">
        <f>SUBTOTAL(9,C29:C66)</f>
        <v>67.599999999999994</v>
      </c>
      <c r="D67" s="92">
        <f>SUBTOTAL(9,D29:D66)</f>
        <v>0</v>
      </c>
    </row>
    <row r="68" spans="1:4" s="65" customFormat="1" x14ac:dyDescent="0.2">
      <c r="A68" s="260" t="s">
        <v>13</v>
      </c>
      <c r="B68" s="260"/>
      <c r="C68" s="260"/>
      <c r="D68" s="260"/>
    </row>
    <row r="69" spans="1:4" s="65" customFormat="1" ht="20.25" customHeight="1" x14ac:dyDescent="0.2">
      <c r="A69" s="260" t="s">
        <v>8</v>
      </c>
      <c r="B69" s="260"/>
      <c r="C69" s="260"/>
      <c r="D69" s="260"/>
    </row>
    <row r="70" spans="1:4" s="65" customFormat="1" ht="20.25" customHeight="1" x14ac:dyDescent="0.2">
      <c r="A70" s="269" t="s">
        <v>14</v>
      </c>
      <c r="B70" s="269"/>
      <c r="C70" s="269"/>
      <c r="D70" s="269"/>
    </row>
    <row r="71" spans="1:4" s="65" customFormat="1" ht="30.75" customHeight="1" x14ac:dyDescent="0.2">
      <c r="A71" s="5" t="s">
        <v>7</v>
      </c>
      <c r="B71" s="6">
        <v>1000</v>
      </c>
      <c r="C71" s="77"/>
      <c r="D71" s="77"/>
    </row>
    <row r="72" spans="1:4" s="65" customFormat="1" ht="20.25" customHeight="1" x14ac:dyDescent="0.2">
      <c r="A72" s="5" t="s">
        <v>2</v>
      </c>
      <c r="B72" s="6"/>
      <c r="C72" s="77"/>
      <c r="D72" s="77"/>
    </row>
    <row r="73" spans="1:4" s="65" customFormat="1" ht="20.25" customHeight="1" x14ac:dyDescent="0.2">
      <c r="A73" s="3" t="s">
        <v>3</v>
      </c>
      <c r="B73" s="6">
        <f>SUBTOTAL(9,B71:B72)</f>
        <v>1000</v>
      </c>
      <c r="C73" s="77">
        <f>SUBTOTAL(9,C71:C71)</f>
        <v>0</v>
      </c>
      <c r="D73" s="77">
        <f>SUBTOTAL(9,D71:D71)</f>
        <v>0</v>
      </c>
    </row>
    <row r="74" spans="1:4" s="65" customFormat="1" ht="37.5" x14ac:dyDescent="0.2">
      <c r="A74" s="5" t="s">
        <v>48</v>
      </c>
      <c r="B74" s="19">
        <f>SUBTOTAL(9,B71:B73)</f>
        <v>1000</v>
      </c>
      <c r="C74" s="79">
        <f>SUBTOTAL(9,C71:C73)</f>
        <v>0</v>
      </c>
      <c r="D74" s="79">
        <f>SUBTOTAL(9,D71:D73)</f>
        <v>0</v>
      </c>
    </row>
    <row r="75" spans="1:4" s="17" customFormat="1" ht="20.25" customHeight="1" x14ac:dyDescent="0.2">
      <c r="A75" s="260" t="s">
        <v>11</v>
      </c>
      <c r="B75" s="260"/>
      <c r="C75" s="260"/>
      <c r="D75" s="260"/>
    </row>
    <row r="76" spans="1:4" s="17" customFormat="1" ht="20.25" customHeight="1" x14ac:dyDescent="0.2">
      <c r="A76" s="269" t="s">
        <v>14</v>
      </c>
      <c r="B76" s="269"/>
      <c r="C76" s="269"/>
      <c r="D76" s="269"/>
    </row>
    <row r="77" spans="1:4" s="10" customFormat="1" ht="31.5" customHeight="1" x14ac:dyDescent="0.2">
      <c r="A77" s="5" t="s">
        <v>7</v>
      </c>
      <c r="B77" s="6">
        <v>1700</v>
      </c>
      <c r="C77" s="77"/>
      <c r="D77" s="77"/>
    </row>
    <row r="78" spans="1:4" s="10" customFormat="1" ht="20.25" customHeight="1" x14ac:dyDescent="0.2">
      <c r="A78" s="5" t="s">
        <v>2</v>
      </c>
      <c r="B78" s="6"/>
      <c r="C78" s="77"/>
      <c r="D78" s="77"/>
    </row>
    <row r="79" spans="1:4" s="10" customFormat="1" ht="20.25" customHeight="1" x14ac:dyDescent="0.2">
      <c r="A79" s="3" t="s">
        <v>3</v>
      </c>
      <c r="B79" s="6">
        <f>SUBTOTAL(9,B77:B78)</f>
        <v>1700</v>
      </c>
      <c r="C79" s="77"/>
      <c r="D79" s="77"/>
    </row>
    <row r="80" spans="1:4" s="10" customFormat="1" ht="37.5" x14ac:dyDescent="0.2">
      <c r="A80" s="5" t="s">
        <v>45</v>
      </c>
      <c r="B80" s="19">
        <f>SUBTOTAL(9,B77:B78)</f>
        <v>1700</v>
      </c>
      <c r="C80" s="79">
        <f>SUBTOTAL(9,C77:C77)</f>
        <v>0</v>
      </c>
      <c r="D80" s="79">
        <f>SUBTOTAL(9,D77:D77)</f>
        <v>0</v>
      </c>
    </row>
    <row r="81" spans="1:4" s="17" customFormat="1" ht="20.25" customHeight="1" x14ac:dyDescent="0.2">
      <c r="A81" s="260" t="s">
        <v>260</v>
      </c>
      <c r="B81" s="260"/>
      <c r="C81" s="260"/>
      <c r="D81" s="260"/>
    </row>
    <row r="82" spans="1:4" s="17" customFormat="1" ht="20.25" customHeight="1" x14ac:dyDescent="0.2">
      <c r="A82" s="269" t="s">
        <v>4</v>
      </c>
      <c r="B82" s="269"/>
      <c r="C82" s="269"/>
      <c r="D82" s="269"/>
    </row>
    <row r="83" spans="1:4" s="65" customFormat="1" ht="63.75" customHeight="1" x14ac:dyDescent="0.2">
      <c r="A83" s="5" t="s">
        <v>335</v>
      </c>
      <c r="B83" s="6">
        <v>197</v>
      </c>
      <c r="C83" s="6"/>
      <c r="D83" s="96"/>
    </row>
    <row r="84" spans="1:4" s="65" customFormat="1" ht="63.75" customHeight="1" x14ac:dyDescent="0.2">
      <c r="A84" s="5" t="s">
        <v>336</v>
      </c>
      <c r="B84" s="6">
        <v>97741</v>
      </c>
      <c r="C84" s="6">
        <v>8</v>
      </c>
      <c r="D84" s="96"/>
    </row>
    <row r="85" spans="1:4" s="65" customFormat="1" ht="63.75" customHeight="1" x14ac:dyDescent="0.2">
      <c r="A85" s="5" t="s">
        <v>337</v>
      </c>
      <c r="B85" s="6">
        <v>71750</v>
      </c>
      <c r="C85" s="6">
        <v>3.5</v>
      </c>
      <c r="D85" s="96"/>
    </row>
    <row r="86" spans="1:4" s="65" customFormat="1" ht="75" x14ac:dyDescent="0.2">
      <c r="A86" s="5" t="s">
        <v>338</v>
      </c>
      <c r="B86" s="6">
        <v>80200</v>
      </c>
      <c r="C86" s="6">
        <v>11.5</v>
      </c>
      <c r="D86" s="96"/>
    </row>
    <row r="87" spans="1:4" s="65" customFormat="1" ht="75" x14ac:dyDescent="0.2">
      <c r="A87" s="5" t="s">
        <v>339</v>
      </c>
      <c r="B87" s="6">
        <v>200</v>
      </c>
      <c r="C87" s="6"/>
      <c r="D87" s="96"/>
    </row>
    <row r="88" spans="1:4" s="65" customFormat="1" ht="20.25" customHeight="1" x14ac:dyDescent="0.2">
      <c r="A88" s="5" t="s">
        <v>2</v>
      </c>
      <c r="B88" s="9"/>
      <c r="C88" s="9"/>
      <c r="D88" s="96"/>
    </row>
    <row r="89" spans="1:4" s="65" customFormat="1" ht="20.25" customHeight="1" x14ac:dyDescent="0.2">
      <c r="A89" s="3" t="s">
        <v>3</v>
      </c>
      <c r="B89" s="19">
        <f>SUBTOTAL(9,B82:B88)</f>
        <v>250088</v>
      </c>
      <c r="C89" s="19">
        <f>SUBTOTAL(9,C82:C88)</f>
        <v>23</v>
      </c>
      <c r="D89" s="79">
        <f>SUBTOTAL(9,D82:D88)</f>
        <v>0</v>
      </c>
    </row>
    <row r="90" spans="1:4" s="17" customFormat="1" ht="37.5" x14ac:dyDescent="0.2">
      <c r="A90" s="5" t="s">
        <v>261</v>
      </c>
      <c r="B90" s="19">
        <f>SUBTOTAL(9,B83:B88)</f>
        <v>250088</v>
      </c>
      <c r="C90" s="19">
        <f>SUBTOTAL(9,C83:C88)</f>
        <v>23</v>
      </c>
      <c r="D90" s="79">
        <f>SUBTOTAL(9,D83:D88)</f>
        <v>0</v>
      </c>
    </row>
    <row r="91" spans="1:4" s="17" customFormat="1" ht="34.5" customHeight="1" x14ac:dyDescent="0.2">
      <c r="A91" s="5" t="s">
        <v>49</v>
      </c>
      <c r="B91" s="19">
        <f>SUBTOTAL(9,B70:B90)</f>
        <v>252788</v>
      </c>
      <c r="C91" s="19">
        <f>SUBTOTAL(9,C70:C90)</f>
        <v>23</v>
      </c>
      <c r="D91" s="79">
        <f>SUBTOTAL(9,D70:D90)</f>
        <v>0</v>
      </c>
    </row>
    <row r="92" spans="1:4" x14ac:dyDescent="0.2">
      <c r="A92" s="260" t="s">
        <v>15</v>
      </c>
      <c r="B92" s="260"/>
      <c r="C92" s="260"/>
      <c r="D92" s="260"/>
    </row>
    <row r="93" spans="1:4" ht="18.75" customHeight="1" x14ac:dyDescent="0.2">
      <c r="A93" s="260" t="s">
        <v>11</v>
      </c>
      <c r="B93" s="260"/>
      <c r="C93" s="260"/>
      <c r="D93" s="260"/>
    </row>
    <row r="94" spans="1:4" x14ac:dyDescent="0.2">
      <c r="A94" s="269" t="s">
        <v>14</v>
      </c>
      <c r="B94" s="269"/>
      <c r="C94" s="269"/>
      <c r="D94" s="269"/>
    </row>
    <row r="95" spans="1:4" ht="37.5" x14ac:dyDescent="0.2">
      <c r="A95" s="5" t="s">
        <v>162</v>
      </c>
      <c r="B95" s="6">
        <v>8015</v>
      </c>
      <c r="C95" s="93"/>
      <c r="D95" s="6">
        <v>51</v>
      </c>
    </row>
    <row r="96" spans="1:4" ht="37.5" x14ac:dyDescent="0.2">
      <c r="A96" s="5" t="s">
        <v>163</v>
      </c>
      <c r="B96" s="6">
        <v>1170</v>
      </c>
      <c r="C96" s="93"/>
      <c r="D96" s="6">
        <v>6</v>
      </c>
    </row>
    <row r="97" spans="1:4" ht="37.5" x14ac:dyDescent="0.2">
      <c r="A97" s="5" t="s">
        <v>164</v>
      </c>
      <c r="B97" s="6">
        <v>1275</v>
      </c>
      <c r="C97" s="93"/>
      <c r="D97" s="6">
        <v>6</v>
      </c>
    </row>
    <row r="98" spans="1:4" ht="37.5" x14ac:dyDescent="0.2">
      <c r="A98" s="5" t="s">
        <v>165</v>
      </c>
      <c r="B98" s="6">
        <v>7460</v>
      </c>
      <c r="C98" s="93"/>
      <c r="D98" s="6">
        <v>43</v>
      </c>
    </row>
    <row r="99" spans="1:4" ht="39" customHeight="1" x14ac:dyDescent="0.2">
      <c r="A99" s="5" t="s">
        <v>166</v>
      </c>
      <c r="B99" s="6">
        <v>930</v>
      </c>
      <c r="C99" s="93"/>
      <c r="D99" s="6">
        <v>6</v>
      </c>
    </row>
    <row r="100" spans="1:4" ht="37.5" x14ac:dyDescent="0.2">
      <c r="A100" s="5" t="s">
        <v>364</v>
      </c>
      <c r="B100" s="6">
        <v>100</v>
      </c>
      <c r="C100" s="93"/>
      <c r="D100" s="6"/>
    </row>
    <row r="101" spans="1:4" ht="37.5" x14ac:dyDescent="0.2">
      <c r="A101" s="5" t="s">
        <v>363</v>
      </c>
      <c r="B101" s="6">
        <v>100</v>
      </c>
      <c r="C101" s="93"/>
      <c r="D101" s="77"/>
    </row>
    <row r="102" spans="1:4" ht="37.5" x14ac:dyDescent="0.2">
      <c r="A102" s="5" t="s">
        <v>362</v>
      </c>
      <c r="B102" s="6">
        <v>100</v>
      </c>
      <c r="C102" s="93"/>
      <c r="D102" s="77"/>
    </row>
    <row r="103" spans="1:4" ht="37.5" x14ac:dyDescent="0.2">
      <c r="A103" s="5" t="s">
        <v>361</v>
      </c>
      <c r="B103" s="6">
        <v>100</v>
      </c>
      <c r="C103" s="93"/>
      <c r="D103" s="77"/>
    </row>
    <row r="104" spans="1:4" ht="45.75" customHeight="1" x14ac:dyDescent="0.2">
      <c r="A104" s="5" t="s">
        <v>374</v>
      </c>
      <c r="B104" s="6">
        <v>100</v>
      </c>
      <c r="C104" s="93"/>
      <c r="D104" s="77"/>
    </row>
    <row r="105" spans="1:4" ht="45.75" customHeight="1" x14ac:dyDescent="0.2">
      <c r="A105" s="5" t="s">
        <v>167</v>
      </c>
      <c r="B105" s="6">
        <v>5760</v>
      </c>
      <c r="C105" s="93"/>
      <c r="D105" s="6">
        <v>40</v>
      </c>
    </row>
    <row r="106" spans="1:4" ht="37.5" x14ac:dyDescent="0.2">
      <c r="A106" s="5" t="s">
        <v>168</v>
      </c>
      <c r="B106" s="6">
        <v>1125</v>
      </c>
      <c r="C106" s="93"/>
      <c r="D106" s="6">
        <v>8</v>
      </c>
    </row>
    <row r="107" spans="1:4" ht="37.5" x14ac:dyDescent="0.2">
      <c r="A107" s="5" t="s">
        <v>169</v>
      </c>
      <c r="B107" s="6">
        <v>1170</v>
      </c>
      <c r="C107" s="93"/>
      <c r="D107" s="6">
        <v>14</v>
      </c>
    </row>
    <row r="108" spans="1:4" ht="37.5" x14ac:dyDescent="0.2">
      <c r="A108" s="5" t="s">
        <v>170</v>
      </c>
      <c r="B108" s="6">
        <v>2505</v>
      </c>
      <c r="C108" s="93"/>
      <c r="D108" s="6">
        <v>24</v>
      </c>
    </row>
    <row r="109" spans="1:4" ht="18.75" customHeight="1" x14ac:dyDescent="0.2">
      <c r="A109" s="5" t="s">
        <v>12</v>
      </c>
      <c r="B109" s="2">
        <v>2056.674</v>
      </c>
      <c r="C109" s="93"/>
      <c r="D109" s="6"/>
    </row>
    <row r="110" spans="1:4" x14ac:dyDescent="0.2">
      <c r="A110" s="5" t="s">
        <v>2</v>
      </c>
      <c r="B110" s="2"/>
      <c r="C110" s="77"/>
      <c r="D110" s="6"/>
    </row>
    <row r="111" spans="1:4" x14ac:dyDescent="0.2">
      <c r="A111" s="3" t="s">
        <v>3</v>
      </c>
      <c r="B111" s="2">
        <f>SUBTOTAL(9,B94:B110)</f>
        <v>31966.673999999999</v>
      </c>
      <c r="C111" s="77">
        <f>SUBTOTAL(9,C94:C110)</f>
        <v>0</v>
      </c>
      <c r="D111" s="6">
        <f>SUBTOTAL(9,D94:D110)</f>
        <v>198</v>
      </c>
    </row>
    <row r="112" spans="1:4" x14ac:dyDescent="0.2">
      <c r="A112" s="269" t="s">
        <v>6</v>
      </c>
      <c r="B112" s="269"/>
      <c r="C112" s="269"/>
      <c r="D112" s="269"/>
    </row>
    <row r="113" spans="1:4" s="10" customFormat="1" ht="37.5" x14ac:dyDescent="0.2">
      <c r="A113" s="5" t="s">
        <v>174</v>
      </c>
      <c r="B113" s="6">
        <f>6300-1500</f>
        <v>4800</v>
      </c>
      <c r="C113" s="6"/>
      <c r="D113" s="6"/>
    </row>
    <row r="114" spans="1:4" s="10" customFormat="1" ht="45" customHeight="1" x14ac:dyDescent="0.2">
      <c r="A114" s="5" t="s">
        <v>171</v>
      </c>
      <c r="B114" s="6">
        <f>1458+1500</f>
        <v>2958</v>
      </c>
      <c r="C114" s="6"/>
      <c r="D114" s="6">
        <v>12</v>
      </c>
    </row>
    <row r="115" spans="1:4" x14ac:dyDescent="0.2">
      <c r="A115" s="5" t="s">
        <v>2</v>
      </c>
      <c r="B115" s="58"/>
      <c r="C115" s="58"/>
      <c r="D115" s="58"/>
    </row>
    <row r="116" spans="1:4" ht="27.75" customHeight="1" x14ac:dyDescent="0.2">
      <c r="A116" s="3" t="s">
        <v>3</v>
      </c>
      <c r="B116" s="6">
        <f>SUBTOTAL(9,B113:B115)</f>
        <v>7758</v>
      </c>
      <c r="C116" s="6">
        <f>SUBTOTAL(9,C113:C115)</f>
        <v>0</v>
      </c>
      <c r="D116" s="6">
        <f>SUBTOTAL(9,D113:D115)</f>
        <v>12</v>
      </c>
    </row>
    <row r="117" spans="1:4" ht="37.5" x14ac:dyDescent="0.2">
      <c r="A117" s="5" t="s">
        <v>45</v>
      </c>
      <c r="B117" s="2">
        <f>SUBTOTAL(9,B94:B116)</f>
        <v>39724.673999999999</v>
      </c>
      <c r="C117" s="77">
        <f>SUBTOTAL(9,C94:C116)</f>
        <v>0</v>
      </c>
      <c r="D117" s="6">
        <f>SUBTOTAL(9,D94:D116)</f>
        <v>210</v>
      </c>
    </row>
    <row r="118" spans="1:4" ht="20.25" customHeight="1" x14ac:dyDescent="0.2">
      <c r="A118" s="260" t="s">
        <v>260</v>
      </c>
      <c r="B118" s="260"/>
      <c r="C118" s="260"/>
      <c r="D118" s="260"/>
    </row>
    <row r="119" spans="1:4" ht="20.25" customHeight="1" x14ac:dyDescent="0.2">
      <c r="A119" s="269" t="s">
        <v>4</v>
      </c>
      <c r="B119" s="269"/>
      <c r="C119" s="269"/>
      <c r="D119" s="269"/>
    </row>
    <row r="120" spans="1:4" s="10" customFormat="1" ht="75" x14ac:dyDescent="0.2">
      <c r="A120" s="3" t="s">
        <v>172</v>
      </c>
      <c r="B120" s="4">
        <v>7800.08</v>
      </c>
      <c r="C120" s="4">
        <v>5.54</v>
      </c>
      <c r="D120" s="97"/>
    </row>
    <row r="121" spans="1:4" s="10" customFormat="1" ht="56.25" x14ac:dyDescent="0.2">
      <c r="A121" s="5" t="s">
        <v>173</v>
      </c>
      <c r="B121" s="77">
        <v>17176.951389999998</v>
      </c>
      <c r="C121" s="4">
        <v>8.75</v>
      </c>
      <c r="D121" s="97"/>
    </row>
    <row r="122" spans="1:4" s="10" customFormat="1" ht="37.5" x14ac:dyDescent="0.2">
      <c r="A122" s="5" t="s">
        <v>354</v>
      </c>
      <c r="B122" s="77">
        <v>5548.5086100000008</v>
      </c>
      <c r="C122" s="6">
        <v>1</v>
      </c>
      <c r="D122" s="97"/>
    </row>
    <row r="123" spans="1:4" x14ac:dyDescent="0.2">
      <c r="A123" s="5" t="s">
        <v>2</v>
      </c>
      <c r="B123" s="77"/>
      <c r="C123" s="77"/>
      <c r="D123" s="77"/>
    </row>
    <row r="124" spans="1:4" ht="24" customHeight="1" x14ac:dyDescent="0.2">
      <c r="A124" s="5" t="s">
        <v>16</v>
      </c>
      <c r="B124" s="4">
        <f>SUBTOTAL(9,B120:B123)</f>
        <v>30525.539999999997</v>
      </c>
      <c r="C124" s="4">
        <f>SUBTOTAL(9,C120:C123)</f>
        <v>15.29</v>
      </c>
      <c r="D124" s="77">
        <f>SUBTOTAL(9,D120:D123)</f>
        <v>0</v>
      </c>
    </row>
    <row r="125" spans="1:4" ht="24" customHeight="1" x14ac:dyDescent="0.2">
      <c r="A125" s="269" t="s">
        <v>6</v>
      </c>
      <c r="B125" s="269"/>
      <c r="C125" s="269"/>
      <c r="D125" s="269"/>
    </row>
    <row r="126" spans="1:4" ht="41.25" customHeight="1" x14ac:dyDescent="0.2">
      <c r="A126" s="5" t="s">
        <v>287</v>
      </c>
      <c r="B126" s="4">
        <v>17945.98</v>
      </c>
      <c r="C126" s="6">
        <v>4</v>
      </c>
      <c r="D126" s="93"/>
    </row>
    <row r="127" spans="1:4" ht="41.25" customHeight="1" x14ac:dyDescent="0.2">
      <c r="A127" s="5" t="s">
        <v>375</v>
      </c>
      <c r="B127" s="4">
        <v>2807.29</v>
      </c>
      <c r="C127" s="6">
        <v>6</v>
      </c>
      <c r="D127" s="93"/>
    </row>
    <row r="128" spans="1:4" ht="24" customHeight="1" x14ac:dyDescent="0.2">
      <c r="A128" s="5" t="s">
        <v>2</v>
      </c>
      <c r="B128" s="77"/>
      <c r="C128" s="77"/>
      <c r="D128" s="77"/>
    </row>
    <row r="129" spans="1:4" s="10" customFormat="1" ht="20.25" customHeight="1" x14ac:dyDescent="0.2">
      <c r="A129" s="5" t="s">
        <v>16</v>
      </c>
      <c r="B129" s="4">
        <f>SUBTOTAL(9,B126:B128)</f>
        <v>20753.27</v>
      </c>
      <c r="C129" s="4">
        <f>SUBTOTAL(9,C126:C128)</f>
        <v>10</v>
      </c>
      <c r="D129" s="4">
        <f>SUBTOTAL(9,D126:D128)</f>
        <v>0</v>
      </c>
    </row>
    <row r="130" spans="1:4" ht="37.5" x14ac:dyDescent="0.2">
      <c r="A130" s="5" t="s">
        <v>261</v>
      </c>
      <c r="B130" s="4">
        <f>SUBTOTAL(9,B120:B129)</f>
        <v>51278.81</v>
      </c>
      <c r="C130" s="4">
        <f>SUBTOTAL(9,C120:C129)</f>
        <v>25.29</v>
      </c>
      <c r="D130" s="4">
        <f>SUBTOTAL(9,D120:D129)</f>
        <v>0</v>
      </c>
    </row>
    <row r="131" spans="1:4" ht="30.75" customHeight="1" x14ac:dyDescent="0.2">
      <c r="A131" s="69" t="s">
        <v>74</v>
      </c>
      <c r="B131" s="2">
        <f>SUBTOTAL(9,B93:B130)</f>
        <v>91003.483999999997</v>
      </c>
      <c r="C131" s="4">
        <f>SUBTOTAL(9,C93:C130)</f>
        <v>25.29</v>
      </c>
      <c r="D131" s="4">
        <f>SUBTOTAL(9,D93:D130)</f>
        <v>210</v>
      </c>
    </row>
    <row r="132" spans="1:4" x14ac:dyDescent="0.2">
      <c r="A132" s="260" t="s">
        <v>41</v>
      </c>
      <c r="B132" s="260"/>
      <c r="C132" s="260"/>
      <c r="D132" s="260"/>
    </row>
    <row r="133" spans="1:4" ht="20.25" customHeight="1" x14ac:dyDescent="0.2">
      <c r="A133" s="260" t="s">
        <v>8</v>
      </c>
      <c r="B133" s="260"/>
      <c r="C133" s="260"/>
      <c r="D133" s="260"/>
    </row>
    <row r="134" spans="1:4" ht="20.25" customHeight="1" x14ac:dyDescent="0.2">
      <c r="A134" s="269" t="s">
        <v>14</v>
      </c>
      <c r="B134" s="269"/>
      <c r="C134" s="269"/>
      <c r="D134" s="269"/>
    </row>
    <row r="135" spans="1:4" s="10" customFormat="1" ht="81.75" customHeight="1" x14ac:dyDescent="0.2">
      <c r="A135" s="5" t="s">
        <v>376</v>
      </c>
      <c r="B135" s="6">
        <v>4000</v>
      </c>
      <c r="C135" s="77"/>
      <c r="D135" s="77"/>
    </row>
    <row r="136" spans="1:4" s="10" customFormat="1" x14ac:dyDescent="0.2">
      <c r="A136" s="7" t="s">
        <v>7</v>
      </c>
      <c r="B136" s="4">
        <v>1035.05</v>
      </c>
      <c r="C136" s="77"/>
      <c r="D136" s="77"/>
    </row>
    <row r="137" spans="1:4" x14ac:dyDescent="0.2">
      <c r="A137" s="5" t="s">
        <v>2</v>
      </c>
      <c r="B137" s="94"/>
      <c r="C137" s="77"/>
      <c r="D137" s="77"/>
    </row>
    <row r="138" spans="1:4" ht="24.75" customHeight="1" x14ac:dyDescent="0.2">
      <c r="A138" s="3" t="s">
        <v>3</v>
      </c>
      <c r="B138" s="4">
        <f>SUBTOTAL(9,B135:B136)</f>
        <v>5035.05</v>
      </c>
      <c r="C138" s="77">
        <f>SUBTOTAL(9,C135:C136)</f>
        <v>0</v>
      </c>
      <c r="D138" s="77">
        <f>SUBTOTAL(9,D135:D136)</f>
        <v>0</v>
      </c>
    </row>
    <row r="139" spans="1:4" ht="24.75" customHeight="1" x14ac:dyDescent="0.2">
      <c r="A139" s="269" t="s">
        <v>6</v>
      </c>
      <c r="B139" s="269"/>
      <c r="C139" s="269"/>
      <c r="D139" s="269"/>
    </row>
    <row r="140" spans="1:4" x14ac:dyDescent="0.2">
      <c r="A140" s="7" t="s">
        <v>7</v>
      </c>
      <c r="B140" s="2">
        <v>178.64</v>
      </c>
      <c r="C140" s="77"/>
      <c r="D140" s="77"/>
    </row>
    <row r="141" spans="1:4" x14ac:dyDescent="0.2">
      <c r="A141" s="5" t="s">
        <v>2</v>
      </c>
      <c r="B141" s="2"/>
      <c r="C141" s="77"/>
      <c r="D141" s="77"/>
    </row>
    <row r="142" spans="1:4" x14ac:dyDescent="0.2">
      <c r="A142" s="3" t="s">
        <v>3</v>
      </c>
      <c r="B142" s="2">
        <f>SUBTOTAL(9,B140:B140)</f>
        <v>178.64</v>
      </c>
      <c r="C142" s="77">
        <f>SUBTOTAL(9,C140:C140)</f>
        <v>0</v>
      </c>
      <c r="D142" s="77">
        <f>SUBTOTAL(9,D140:D140)</f>
        <v>0</v>
      </c>
    </row>
    <row r="143" spans="1:4" ht="37.5" x14ac:dyDescent="0.2">
      <c r="A143" s="5" t="s">
        <v>50</v>
      </c>
      <c r="B143" s="2">
        <f>SUBTOTAL(9,B135:B142)</f>
        <v>5213.6900000000005</v>
      </c>
      <c r="C143" s="77">
        <f>SUBTOTAL(9,C135:C142)</f>
        <v>0</v>
      </c>
      <c r="D143" s="77">
        <f>SUBTOTAL(9,D135:D142)</f>
        <v>0</v>
      </c>
    </row>
    <row r="144" spans="1:4" ht="20.25" customHeight="1" x14ac:dyDescent="0.2">
      <c r="A144" s="260" t="s">
        <v>11</v>
      </c>
      <c r="B144" s="260"/>
      <c r="C144" s="260"/>
      <c r="D144" s="260"/>
    </row>
    <row r="145" spans="1:4" ht="20.25" customHeight="1" x14ac:dyDescent="0.2">
      <c r="A145" s="269" t="s">
        <v>4</v>
      </c>
      <c r="B145" s="269"/>
      <c r="C145" s="269"/>
      <c r="D145" s="269"/>
    </row>
    <row r="146" spans="1:4" s="10" customFormat="1" ht="56.25" x14ac:dyDescent="0.2">
      <c r="A146" s="7" t="s">
        <v>138</v>
      </c>
      <c r="B146" s="6">
        <v>300</v>
      </c>
      <c r="C146" s="77"/>
      <c r="D146" s="93"/>
    </row>
    <row r="147" spans="1:4" s="10" customFormat="1" ht="22.5" customHeight="1" x14ac:dyDescent="0.2">
      <c r="A147" s="7" t="s">
        <v>7</v>
      </c>
      <c r="B147" s="6">
        <v>681</v>
      </c>
      <c r="C147" s="77"/>
      <c r="D147" s="93"/>
    </row>
    <row r="148" spans="1:4" x14ac:dyDescent="0.2">
      <c r="A148" s="5" t="s">
        <v>2</v>
      </c>
      <c r="B148" s="45"/>
      <c r="C148" s="77"/>
      <c r="D148" s="77"/>
    </row>
    <row r="149" spans="1:4" ht="29.25" customHeight="1" x14ac:dyDescent="0.2">
      <c r="A149" s="3" t="s">
        <v>3</v>
      </c>
      <c r="B149" s="6">
        <f>SUBTOTAL(9,B146:B147)</f>
        <v>981</v>
      </c>
      <c r="C149" s="77">
        <f>SUBTOTAL(9,C146:C147)</f>
        <v>0</v>
      </c>
      <c r="D149" s="77">
        <f>SUBTOTAL(9,D146:D147)</f>
        <v>0</v>
      </c>
    </row>
    <row r="150" spans="1:4" x14ac:dyDescent="0.2">
      <c r="A150" s="269" t="s">
        <v>6</v>
      </c>
      <c r="B150" s="269"/>
      <c r="C150" s="269"/>
      <c r="D150" s="269"/>
    </row>
    <row r="151" spans="1:4" ht="18.75" customHeight="1" x14ac:dyDescent="0.2">
      <c r="A151" s="7" t="s">
        <v>7</v>
      </c>
      <c r="B151" s="4">
        <v>214.71</v>
      </c>
      <c r="C151" s="93"/>
      <c r="D151" s="93"/>
    </row>
    <row r="152" spans="1:4" x14ac:dyDescent="0.2">
      <c r="A152" s="5" t="s">
        <v>2</v>
      </c>
      <c r="B152" s="4"/>
      <c r="C152" s="77"/>
      <c r="D152" s="77"/>
    </row>
    <row r="153" spans="1:4" x14ac:dyDescent="0.2">
      <c r="A153" s="3" t="s">
        <v>3</v>
      </c>
      <c r="B153" s="4">
        <f>SUBTOTAL(9,B151)</f>
        <v>214.71</v>
      </c>
      <c r="C153" s="77"/>
      <c r="D153" s="77"/>
    </row>
    <row r="154" spans="1:4" ht="37.5" x14ac:dyDescent="0.2">
      <c r="A154" s="5" t="s">
        <v>45</v>
      </c>
      <c r="B154" s="4">
        <f>SUBTOTAL(9,B146:B153)</f>
        <v>1195.71</v>
      </c>
      <c r="C154" s="77">
        <f>SUBTOTAL(9,C146:C149)</f>
        <v>0</v>
      </c>
      <c r="D154" s="77">
        <f>SUBTOTAL(9,D146:D149)</f>
        <v>0</v>
      </c>
    </row>
    <row r="155" spans="1:4" ht="20.25" customHeight="1" x14ac:dyDescent="0.2">
      <c r="A155" s="260" t="s">
        <v>260</v>
      </c>
      <c r="B155" s="260"/>
      <c r="C155" s="260"/>
      <c r="D155" s="260"/>
    </row>
    <row r="156" spans="1:4" ht="20.25" customHeight="1" x14ac:dyDescent="0.2">
      <c r="A156" s="269" t="s">
        <v>4</v>
      </c>
      <c r="B156" s="269"/>
      <c r="C156" s="269"/>
      <c r="D156" s="269"/>
    </row>
    <row r="157" spans="1:4" ht="56.25" x14ac:dyDescent="0.2">
      <c r="A157" s="7" t="s">
        <v>141</v>
      </c>
      <c r="B157" s="60">
        <v>22833.8</v>
      </c>
      <c r="C157" s="34"/>
      <c r="D157" s="98"/>
    </row>
    <row r="158" spans="1:4" ht="56.25" x14ac:dyDescent="0.2">
      <c r="A158" s="7" t="s">
        <v>143</v>
      </c>
      <c r="B158" s="60">
        <v>21531</v>
      </c>
      <c r="C158" s="60"/>
      <c r="D158" s="57"/>
    </row>
    <row r="159" spans="1:4" ht="56.25" x14ac:dyDescent="0.2">
      <c r="A159" s="7" t="s">
        <v>142</v>
      </c>
      <c r="B159" s="60">
        <v>24845</v>
      </c>
      <c r="C159" s="60"/>
      <c r="D159" s="57"/>
    </row>
    <row r="160" spans="1:4" ht="56.25" x14ac:dyDescent="0.2">
      <c r="A160" s="7" t="s">
        <v>183</v>
      </c>
      <c r="B160" s="60">
        <v>1383.1</v>
      </c>
      <c r="C160" s="60"/>
      <c r="D160" s="60">
        <v>73</v>
      </c>
    </row>
    <row r="161" spans="1:4" ht="75" x14ac:dyDescent="0.2">
      <c r="A161" s="71" t="s">
        <v>377</v>
      </c>
      <c r="B161" s="60">
        <v>500</v>
      </c>
      <c r="C161" s="60"/>
      <c r="D161" s="60"/>
    </row>
    <row r="162" spans="1:4" ht="56.25" x14ac:dyDescent="0.2">
      <c r="A162" s="61" t="s">
        <v>378</v>
      </c>
      <c r="B162" s="60">
        <v>3717.2</v>
      </c>
      <c r="C162" s="60"/>
      <c r="D162" s="34"/>
    </row>
    <row r="163" spans="1:4" ht="56.25" x14ac:dyDescent="0.2">
      <c r="A163" s="7" t="s">
        <v>139</v>
      </c>
      <c r="B163" s="60">
        <v>38880</v>
      </c>
      <c r="C163" s="60">
        <v>5.0999999999999996</v>
      </c>
      <c r="D163" s="98"/>
    </row>
    <row r="164" spans="1:4" ht="56.25" x14ac:dyDescent="0.2">
      <c r="A164" s="7" t="s">
        <v>144</v>
      </c>
      <c r="B164" s="60">
        <v>1000</v>
      </c>
      <c r="C164" s="60"/>
      <c r="D164" s="98"/>
    </row>
    <row r="165" spans="1:4" ht="37.5" x14ac:dyDescent="0.2">
      <c r="A165" s="7" t="s">
        <v>182</v>
      </c>
      <c r="B165" s="60">
        <v>200</v>
      </c>
      <c r="C165" s="60"/>
      <c r="D165" s="98"/>
    </row>
    <row r="166" spans="1:4" ht="56.25" x14ac:dyDescent="0.2">
      <c r="A166" s="7" t="s">
        <v>184</v>
      </c>
      <c r="B166" s="60">
        <v>25240</v>
      </c>
      <c r="C166" s="24">
        <v>7.2880000000000003</v>
      </c>
      <c r="D166" s="98"/>
    </row>
    <row r="167" spans="1:4" ht="37.5" customHeight="1" x14ac:dyDescent="0.2">
      <c r="A167" s="7" t="s">
        <v>379</v>
      </c>
      <c r="B167" s="60">
        <v>200</v>
      </c>
      <c r="C167" s="34"/>
      <c r="D167" s="98"/>
    </row>
    <row r="168" spans="1:4" ht="26.25" customHeight="1" x14ac:dyDescent="0.2">
      <c r="A168" s="71" t="s">
        <v>140</v>
      </c>
      <c r="B168" s="60">
        <v>100</v>
      </c>
      <c r="C168" s="34"/>
      <c r="D168" s="98"/>
    </row>
    <row r="169" spans="1:4" ht="42" customHeight="1" x14ac:dyDescent="0.2">
      <c r="A169" s="71" t="s">
        <v>85</v>
      </c>
      <c r="B169" s="60">
        <v>1924</v>
      </c>
      <c r="C169" s="34"/>
      <c r="D169" s="25">
        <v>34.869999999999997</v>
      </c>
    </row>
    <row r="170" spans="1:4" ht="37.5" x14ac:dyDescent="0.2">
      <c r="A170" s="71" t="s">
        <v>145</v>
      </c>
      <c r="B170" s="60">
        <v>180</v>
      </c>
      <c r="C170" s="34"/>
      <c r="D170" s="34"/>
    </row>
    <row r="171" spans="1:4" x14ac:dyDescent="0.2">
      <c r="A171" s="5" t="s">
        <v>2</v>
      </c>
      <c r="B171" s="77"/>
      <c r="C171" s="77"/>
      <c r="D171" s="93"/>
    </row>
    <row r="172" spans="1:4" x14ac:dyDescent="0.2">
      <c r="A172" s="5" t="s">
        <v>16</v>
      </c>
      <c r="B172" s="6">
        <f>SUBTOTAL(9,B157:B171)</f>
        <v>142534.1</v>
      </c>
      <c r="C172" s="2">
        <f>SUBTOTAL(9,C157:C171)</f>
        <v>12.388</v>
      </c>
      <c r="D172" s="4">
        <f>SUBTOTAL(9,D157:D171)</f>
        <v>107.87</v>
      </c>
    </row>
    <row r="173" spans="1:4" ht="37.5" x14ac:dyDescent="0.2">
      <c r="A173" s="5" t="s">
        <v>261</v>
      </c>
      <c r="B173" s="6">
        <f>SUBTOTAL(9,B157:B172)</f>
        <v>142534.1</v>
      </c>
      <c r="C173" s="2">
        <f>SUBTOTAL(9,C157:C172)</f>
        <v>12.388</v>
      </c>
      <c r="D173" s="4">
        <f>SUBTOTAL(9,D157:D172)</f>
        <v>107.87</v>
      </c>
    </row>
    <row r="174" spans="1:4" x14ac:dyDescent="0.2">
      <c r="A174" s="5" t="s">
        <v>75</v>
      </c>
      <c r="B174" s="6">
        <f>SUBTOTAL(9,B135:B173)</f>
        <v>148943.5</v>
      </c>
      <c r="C174" s="2">
        <f>SUBTOTAL(9,C135:C173)</f>
        <v>12.388</v>
      </c>
      <c r="D174" s="4">
        <f>SUBTOTAL(9,D135:D173)</f>
        <v>107.87</v>
      </c>
    </row>
    <row r="175" spans="1:4" x14ac:dyDescent="0.2">
      <c r="A175" s="260" t="s">
        <v>17</v>
      </c>
      <c r="B175" s="260"/>
      <c r="C175" s="260"/>
      <c r="D175" s="260"/>
    </row>
    <row r="176" spans="1:4" ht="18.75" customHeight="1" x14ac:dyDescent="0.2">
      <c r="A176" s="260" t="s">
        <v>8</v>
      </c>
      <c r="B176" s="260"/>
      <c r="C176" s="260"/>
      <c r="D176" s="260"/>
    </row>
    <row r="177" spans="1:4" x14ac:dyDescent="0.2">
      <c r="A177" s="269" t="s">
        <v>4</v>
      </c>
      <c r="B177" s="269"/>
      <c r="C177" s="269"/>
      <c r="D177" s="269"/>
    </row>
    <row r="178" spans="1:4" s="10" customFormat="1" x14ac:dyDescent="0.2">
      <c r="A178" s="5" t="s">
        <v>12</v>
      </c>
      <c r="B178" s="6">
        <v>1650</v>
      </c>
      <c r="C178" s="77"/>
      <c r="D178" s="77"/>
    </row>
    <row r="179" spans="1:4" x14ac:dyDescent="0.2">
      <c r="A179" s="5" t="s">
        <v>2</v>
      </c>
      <c r="B179" s="94"/>
      <c r="C179" s="77"/>
      <c r="D179" s="77"/>
    </row>
    <row r="180" spans="1:4" x14ac:dyDescent="0.2">
      <c r="A180" s="5" t="s">
        <v>16</v>
      </c>
      <c r="B180" s="6">
        <f>SUBTOTAL(9,B178:B179)</f>
        <v>1650</v>
      </c>
      <c r="C180" s="77">
        <f>SUBTOTAL(9,C178:C179)</f>
        <v>0</v>
      </c>
      <c r="D180" s="77">
        <f>SUBTOTAL(9,D178:D179)</f>
        <v>0</v>
      </c>
    </row>
    <row r="181" spans="1:4" x14ac:dyDescent="0.2">
      <c r="A181" s="269" t="s">
        <v>6</v>
      </c>
      <c r="B181" s="269"/>
      <c r="C181" s="269"/>
      <c r="D181" s="269"/>
    </row>
    <row r="182" spans="1:4" x14ac:dyDescent="0.2">
      <c r="A182" s="5" t="s">
        <v>12</v>
      </c>
      <c r="B182" s="6">
        <v>1930</v>
      </c>
      <c r="C182" s="77"/>
      <c r="D182" s="77"/>
    </row>
    <row r="183" spans="1:4" x14ac:dyDescent="0.2">
      <c r="A183" s="5" t="s">
        <v>2</v>
      </c>
      <c r="B183" s="77"/>
      <c r="C183" s="77"/>
      <c r="D183" s="77"/>
    </row>
    <row r="184" spans="1:4" x14ac:dyDescent="0.2">
      <c r="A184" s="5" t="s">
        <v>16</v>
      </c>
      <c r="B184" s="6">
        <f>SUBTOTAL(9,B182:B183)</f>
        <v>1930</v>
      </c>
      <c r="C184" s="77"/>
      <c r="D184" s="77"/>
    </row>
    <row r="185" spans="1:4" ht="37.5" x14ac:dyDescent="0.2">
      <c r="A185" s="5" t="s">
        <v>50</v>
      </c>
      <c r="B185" s="6">
        <f>SUBTOTAL(9,B178:B184)</f>
        <v>3580</v>
      </c>
      <c r="C185" s="77">
        <f>SUBTOTAL(9,C178:C184)</f>
        <v>0</v>
      </c>
      <c r="D185" s="77">
        <f>SUBTOTAL(9,D178:D184)</f>
        <v>0</v>
      </c>
    </row>
    <row r="186" spans="1:4" ht="18.75" customHeight="1" x14ac:dyDescent="0.2">
      <c r="A186" s="260" t="s">
        <v>11</v>
      </c>
      <c r="B186" s="260"/>
      <c r="C186" s="260"/>
      <c r="D186" s="260"/>
    </row>
    <row r="187" spans="1:4" x14ac:dyDescent="0.2">
      <c r="A187" s="269" t="s">
        <v>4</v>
      </c>
      <c r="B187" s="269"/>
      <c r="C187" s="269"/>
      <c r="D187" s="269"/>
    </row>
    <row r="188" spans="1:4" x14ac:dyDescent="0.2">
      <c r="A188" s="5" t="s">
        <v>12</v>
      </c>
      <c r="B188" s="4">
        <v>1093.44</v>
      </c>
      <c r="C188" s="77"/>
      <c r="D188" s="77"/>
    </row>
    <row r="189" spans="1:4" x14ac:dyDescent="0.2">
      <c r="A189" s="5" t="s">
        <v>2</v>
      </c>
      <c r="B189" s="77"/>
      <c r="C189" s="77"/>
      <c r="D189" s="77"/>
    </row>
    <row r="190" spans="1:4" x14ac:dyDescent="0.2">
      <c r="A190" s="5" t="s">
        <v>16</v>
      </c>
      <c r="B190" s="4">
        <f>SUBTOTAL(9,B188:B188)</f>
        <v>1093.44</v>
      </c>
      <c r="C190" s="77">
        <f>SUBTOTAL(9,C188:C188)</f>
        <v>0</v>
      </c>
      <c r="D190" s="77">
        <f>SUBTOTAL(9,D188:D188)</f>
        <v>0</v>
      </c>
    </row>
    <row r="191" spans="1:4" x14ac:dyDescent="0.2">
      <c r="A191" s="269" t="s">
        <v>6</v>
      </c>
      <c r="B191" s="269"/>
      <c r="C191" s="269"/>
      <c r="D191" s="269"/>
    </row>
    <row r="192" spans="1:4" x14ac:dyDescent="0.2">
      <c r="A192" s="5" t="s">
        <v>12</v>
      </c>
      <c r="B192" s="6">
        <v>90</v>
      </c>
      <c r="C192" s="77"/>
      <c r="D192" s="77"/>
    </row>
    <row r="193" spans="1:4" x14ac:dyDescent="0.2">
      <c r="A193" s="5" t="s">
        <v>2</v>
      </c>
      <c r="B193" s="77"/>
      <c r="C193" s="77"/>
      <c r="D193" s="77"/>
    </row>
    <row r="194" spans="1:4" x14ac:dyDescent="0.2">
      <c r="A194" s="5" t="s">
        <v>16</v>
      </c>
      <c r="B194" s="6">
        <f>SUBTOTAL(9,B192)</f>
        <v>90</v>
      </c>
      <c r="C194" s="77">
        <f>SUBTOTAL(9,C192)</f>
        <v>0</v>
      </c>
      <c r="D194" s="77">
        <f>SUBTOTAL(9,D192)</f>
        <v>0</v>
      </c>
    </row>
    <row r="195" spans="1:4" ht="37.5" x14ac:dyDescent="0.2">
      <c r="A195" s="5" t="s">
        <v>45</v>
      </c>
      <c r="B195" s="4">
        <f>SUBTOTAL(9,B188:B194)</f>
        <v>1183.44</v>
      </c>
      <c r="C195" s="77">
        <f>SUBTOTAL(9,C188:C194)</f>
        <v>0</v>
      </c>
      <c r="D195" s="77">
        <f>SUBTOTAL(9,D188:D194)</f>
        <v>0</v>
      </c>
    </row>
    <row r="196" spans="1:4" ht="18.75" customHeight="1" x14ac:dyDescent="0.2">
      <c r="A196" s="260" t="s">
        <v>260</v>
      </c>
      <c r="B196" s="260"/>
      <c r="C196" s="260"/>
      <c r="D196" s="260"/>
    </row>
    <row r="197" spans="1:4" x14ac:dyDescent="0.2">
      <c r="A197" s="269" t="s">
        <v>4</v>
      </c>
      <c r="B197" s="269"/>
      <c r="C197" s="269"/>
      <c r="D197" s="269"/>
    </row>
    <row r="198" spans="1:4" ht="37.5" x14ac:dyDescent="0.2">
      <c r="A198" s="16" t="s">
        <v>185</v>
      </c>
      <c r="B198" s="6">
        <v>800</v>
      </c>
      <c r="C198" s="58"/>
      <c r="D198" s="93"/>
    </row>
    <row r="199" spans="1:4" ht="37.5" x14ac:dyDescent="0.2">
      <c r="A199" s="16" t="s">
        <v>186</v>
      </c>
      <c r="B199" s="6">
        <v>800</v>
      </c>
      <c r="C199" s="58"/>
      <c r="D199" s="93"/>
    </row>
    <row r="200" spans="1:4" ht="75" x14ac:dyDescent="0.2">
      <c r="A200" s="5" t="s">
        <v>301</v>
      </c>
      <c r="B200" s="6">
        <v>44150</v>
      </c>
      <c r="C200" s="6">
        <v>5</v>
      </c>
      <c r="D200" s="93"/>
    </row>
    <row r="201" spans="1:4" ht="56.25" x14ac:dyDescent="0.2">
      <c r="A201" s="16" t="s">
        <v>380</v>
      </c>
      <c r="B201" s="6">
        <v>50</v>
      </c>
      <c r="C201" s="58"/>
      <c r="D201" s="93"/>
    </row>
    <row r="202" spans="1:4" ht="56.25" x14ac:dyDescent="0.2">
      <c r="A202" s="16" t="s">
        <v>181</v>
      </c>
      <c r="B202" s="6">
        <v>750</v>
      </c>
      <c r="C202" s="58"/>
      <c r="D202" s="93"/>
    </row>
    <row r="203" spans="1:4" x14ac:dyDescent="0.2">
      <c r="A203" s="5" t="s">
        <v>2</v>
      </c>
      <c r="B203" s="6"/>
      <c r="C203" s="58"/>
      <c r="D203" s="93"/>
    </row>
    <row r="204" spans="1:4" ht="20.25" customHeight="1" x14ac:dyDescent="0.2">
      <c r="A204" s="5" t="s">
        <v>16</v>
      </c>
      <c r="B204" s="6">
        <f>SUBTOTAL(9,B198:B203)</f>
        <v>46550</v>
      </c>
      <c r="C204" s="6">
        <f>SUBTOTAL(9,C198:C203)</f>
        <v>5</v>
      </c>
      <c r="D204" s="77">
        <f>SUBTOTAL(9,D198:D203)</f>
        <v>0</v>
      </c>
    </row>
    <row r="205" spans="1:4" ht="24" customHeight="1" x14ac:dyDescent="0.2">
      <c r="A205" s="269" t="s">
        <v>6</v>
      </c>
      <c r="B205" s="269"/>
      <c r="C205" s="269"/>
      <c r="D205" s="269"/>
    </row>
    <row r="206" spans="1:4" ht="37.5" x14ac:dyDescent="0.2">
      <c r="A206" s="5" t="s">
        <v>381</v>
      </c>
      <c r="B206" s="6">
        <v>110000</v>
      </c>
      <c r="C206" s="6">
        <v>11.5</v>
      </c>
      <c r="D206" s="77"/>
    </row>
    <row r="207" spans="1:4" ht="37.5" x14ac:dyDescent="0.2">
      <c r="A207" s="5" t="s">
        <v>302</v>
      </c>
      <c r="B207" s="6">
        <v>22300</v>
      </c>
      <c r="C207" s="6">
        <v>2.2000000000000002</v>
      </c>
      <c r="D207" s="77"/>
    </row>
    <row r="208" spans="1:4" ht="24" customHeight="1" x14ac:dyDescent="0.2">
      <c r="A208" s="5" t="s">
        <v>2</v>
      </c>
      <c r="B208" s="77"/>
      <c r="C208" s="77"/>
      <c r="D208" s="77"/>
    </row>
    <row r="209" spans="1:4" ht="24" customHeight="1" x14ac:dyDescent="0.2">
      <c r="A209" s="5" t="s">
        <v>16</v>
      </c>
      <c r="B209" s="6">
        <f>SUBTOTAL(9,B206:B208)</f>
        <v>132300</v>
      </c>
      <c r="C209" s="6">
        <f>SUBTOTAL(9,C206:C208)</f>
        <v>13.7</v>
      </c>
      <c r="D209" s="77">
        <f>SUBTOTAL(9,D206:D208)</f>
        <v>0</v>
      </c>
    </row>
    <row r="210" spans="1:4" ht="45.75" customHeight="1" x14ac:dyDescent="0.2">
      <c r="A210" s="5" t="s">
        <v>261</v>
      </c>
      <c r="B210" s="6">
        <f>SUBTOTAL(9,B198:B209)</f>
        <v>178850</v>
      </c>
      <c r="C210" s="6">
        <f>SUBTOTAL(9,C198:C209)</f>
        <v>18.7</v>
      </c>
      <c r="D210" s="77">
        <f>SUBTOTAL(9,D198:D209)</f>
        <v>0</v>
      </c>
    </row>
    <row r="211" spans="1:4" ht="27" customHeight="1" x14ac:dyDescent="0.2">
      <c r="A211" s="69" t="s">
        <v>72</v>
      </c>
      <c r="B211" s="4">
        <f>SUBTOTAL(9,B178:B210)</f>
        <v>183613.44</v>
      </c>
      <c r="C211" s="6">
        <f>SUBTOTAL(9,C178:C210)</f>
        <v>18.7</v>
      </c>
      <c r="D211" s="77">
        <f>SUBTOTAL(9,D178:D210)</f>
        <v>0</v>
      </c>
    </row>
    <row r="212" spans="1:4" ht="18.75" customHeight="1" x14ac:dyDescent="0.2">
      <c r="A212" s="260" t="s">
        <v>18</v>
      </c>
      <c r="B212" s="260"/>
      <c r="C212" s="260"/>
      <c r="D212" s="260"/>
    </row>
    <row r="213" spans="1:4" ht="20.25" customHeight="1" x14ac:dyDescent="0.2">
      <c r="A213" s="260" t="s">
        <v>8</v>
      </c>
      <c r="B213" s="260"/>
      <c r="C213" s="260"/>
      <c r="D213" s="260"/>
    </row>
    <row r="214" spans="1:4" ht="20.25" customHeight="1" x14ac:dyDescent="0.2">
      <c r="A214" s="269" t="s">
        <v>4</v>
      </c>
      <c r="B214" s="269"/>
      <c r="C214" s="269"/>
      <c r="D214" s="269"/>
    </row>
    <row r="215" spans="1:4" ht="25.5" customHeight="1" x14ac:dyDescent="0.2">
      <c r="A215" s="5" t="s">
        <v>12</v>
      </c>
      <c r="B215" s="6">
        <v>600</v>
      </c>
      <c r="C215" s="77"/>
      <c r="D215" s="77"/>
    </row>
    <row r="216" spans="1:4" ht="20.25" customHeight="1" x14ac:dyDescent="0.2">
      <c r="A216" s="5" t="s">
        <v>2</v>
      </c>
      <c r="B216" s="45"/>
      <c r="C216" s="77"/>
      <c r="D216" s="77"/>
    </row>
    <row r="217" spans="1:4" ht="20.25" customHeight="1" x14ac:dyDescent="0.2">
      <c r="A217" s="5" t="s">
        <v>16</v>
      </c>
      <c r="B217" s="6">
        <f>SUBTOTAL(9,B215:B216)</f>
        <v>600</v>
      </c>
      <c r="C217" s="77">
        <f>SUBTOTAL(9,C215:C216)</f>
        <v>0</v>
      </c>
      <c r="D217" s="77">
        <f>SUBTOTAL(9,D215:D216)</f>
        <v>0</v>
      </c>
    </row>
    <row r="218" spans="1:4" ht="41.25" customHeight="1" x14ac:dyDescent="0.2">
      <c r="A218" s="5" t="s">
        <v>50</v>
      </c>
      <c r="B218" s="6">
        <f>SUBTOTAL(9,B214:B217)</f>
        <v>600</v>
      </c>
      <c r="C218" s="77">
        <f>SUBTOTAL(9,C214:C217)</f>
        <v>0</v>
      </c>
      <c r="D218" s="77">
        <f>SUBTOTAL(9,D214:D217)</f>
        <v>0</v>
      </c>
    </row>
    <row r="219" spans="1:4" ht="20.25" customHeight="1" x14ac:dyDescent="0.2">
      <c r="A219" s="260" t="s">
        <v>11</v>
      </c>
      <c r="B219" s="260"/>
      <c r="C219" s="260"/>
      <c r="D219" s="260"/>
    </row>
    <row r="220" spans="1:4" ht="20.25" customHeight="1" x14ac:dyDescent="0.2">
      <c r="A220" s="269" t="s">
        <v>14</v>
      </c>
      <c r="B220" s="269"/>
      <c r="C220" s="269"/>
      <c r="D220" s="269"/>
    </row>
    <row r="221" spans="1:4" x14ac:dyDescent="0.2">
      <c r="A221" s="5" t="s">
        <v>12</v>
      </c>
      <c r="B221" s="6">
        <v>1030</v>
      </c>
      <c r="C221" s="77"/>
      <c r="D221" s="77"/>
    </row>
    <row r="222" spans="1:4" x14ac:dyDescent="0.2">
      <c r="A222" s="5" t="s">
        <v>2</v>
      </c>
      <c r="B222" s="45"/>
      <c r="C222" s="77"/>
      <c r="D222" s="77"/>
    </row>
    <row r="223" spans="1:4" x14ac:dyDescent="0.2">
      <c r="A223" s="5" t="s">
        <v>16</v>
      </c>
      <c r="B223" s="6">
        <f>SUBTOTAL(9,B221:B222)</f>
        <v>1030</v>
      </c>
      <c r="C223" s="77">
        <f>SUBTOTAL(9,C221:C222)</f>
        <v>0</v>
      </c>
      <c r="D223" s="77">
        <f>SUBTOTAL(9,D221:D222)</f>
        <v>0</v>
      </c>
    </row>
    <row r="224" spans="1:4" ht="40.5" customHeight="1" x14ac:dyDescent="0.2">
      <c r="A224" s="5" t="s">
        <v>45</v>
      </c>
      <c r="B224" s="19">
        <f>SUBTOTAL(9,B221:B222)</f>
        <v>1030</v>
      </c>
      <c r="C224" s="79">
        <f>SUBTOTAL(9,C221:C222)</f>
        <v>0</v>
      </c>
      <c r="D224" s="79">
        <f>SUBTOTAL(9,D221:D222)</f>
        <v>0</v>
      </c>
    </row>
    <row r="225" spans="1:4" ht="20.25" customHeight="1" x14ac:dyDescent="0.2">
      <c r="A225" s="260" t="s">
        <v>260</v>
      </c>
      <c r="B225" s="260"/>
      <c r="C225" s="260"/>
      <c r="D225" s="260"/>
    </row>
    <row r="226" spans="1:4" ht="20.25" customHeight="1" x14ac:dyDescent="0.2">
      <c r="A226" s="269" t="s">
        <v>4</v>
      </c>
      <c r="B226" s="269"/>
      <c r="C226" s="269"/>
      <c r="D226" s="269"/>
    </row>
    <row r="227" spans="1:4" ht="56.25" x14ac:dyDescent="0.2">
      <c r="A227" s="5" t="s">
        <v>286</v>
      </c>
      <c r="B227" s="6">
        <v>1000</v>
      </c>
      <c r="C227" s="93"/>
      <c r="D227" s="93"/>
    </row>
    <row r="228" spans="1:4" s="10" customFormat="1" ht="37.5" x14ac:dyDescent="0.2">
      <c r="A228" s="5" t="s">
        <v>155</v>
      </c>
      <c r="B228" s="6">
        <v>70000</v>
      </c>
      <c r="C228" s="6">
        <v>7</v>
      </c>
      <c r="D228" s="77"/>
    </row>
    <row r="229" spans="1:4" x14ac:dyDescent="0.2">
      <c r="A229" s="5" t="s">
        <v>2</v>
      </c>
      <c r="B229" s="45"/>
      <c r="C229" s="6"/>
      <c r="D229" s="77"/>
    </row>
    <row r="230" spans="1:4" x14ac:dyDescent="0.2">
      <c r="A230" s="5" t="s">
        <v>3</v>
      </c>
      <c r="B230" s="6">
        <f>SUBTOTAL(9,B227:B229)</f>
        <v>71000</v>
      </c>
      <c r="C230" s="6">
        <f>SUBTOTAL(9,C227:C229)</f>
        <v>7</v>
      </c>
      <c r="D230" s="77">
        <f>SUBTOTAL(9,D227:D229)</f>
        <v>0</v>
      </c>
    </row>
    <row r="231" spans="1:4" ht="52.5" customHeight="1" x14ac:dyDescent="0.2">
      <c r="A231" s="5" t="s">
        <v>261</v>
      </c>
      <c r="B231" s="6">
        <f>SUBTOTAL(9,B227:B230)</f>
        <v>71000</v>
      </c>
      <c r="C231" s="6">
        <f>SUBTOTAL(9,C227:C230)</f>
        <v>7</v>
      </c>
      <c r="D231" s="77">
        <f>SUBTOTAL(9,D227:D230)</f>
        <v>0</v>
      </c>
    </row>
    <row r="232" spans="1:4" ht="27" customHeight="1" x14ac:dyDescent="0.2">
      <c r="A232" s="5" t="s">
        <v>51</v>
      </c>
      <c r="B232" s="6">
        <f>SUBTOTAL(9,B214:B231)</f>
        <v>72630</v>
      </c>
      <c r="C232" s="6">
        <f>SUBTOTAL(9,C214:C231)</f>
        <v>7</v>
      </c>
      <c r="D232" s="77">
        <f>SUBTOTAL(9,D214:D231)</f>
        <v>0</v>
      </c>
    </row>
    <row r="233" spans="1:4" ht="18.75" customHeight="1" x14ac:dyDescent="0.2">
      <c r="A233" s="260" t="s">
        <v>19</v>
      </c>
      <c r="B233" s="260"/>
      <c r="C233" s="260"/>
      <c r="D233" s="260"/>
    </row>
    <row r="234" spans="1:4" ht="18.75" customHeight="1" x14ac:dyDescent="0.2">
      <c r="A234" s="260" t="s">
        <v>8</v>
      </c>
      <c r="B234" s="260"/>
      <c r="C234" s="260"/>
      <c r="D234" s="260"/>
    </row>
    <row r="235" spans="1:4" ht="20.25" customHeight="1" x14ac:dyDescent="0.2">
      <c r="A235" s="269" t="s">
        <v>14</v>
      </c>
      <c r="B235" s="269"/>
      <c r="C235" s="269"/>
      <c r="D235" s="269"/>
    </row>
    <row r="236" spans="1:4" s="10" customFormat="1" ht="75" x14ac:dyDescent="0.2">
      <c r="A236" s="7" t="s">
        <v>161</v>
      </c>
      <c r="B236" s="6">
        <v>28200</v>
      </c>
      <c r="C236" s="8">
        <v>0.53200000000000003</v>
      </c>
      <c r="D236" s="19">
        <v>152.5</v>
      </c>
    </row>
    <row r="237" spans="1:4" s="10" customFormat="1" x14ac:dyDescent="0.2">
      <c r="A237" s="5" t="s">
        <v>12</v>
      </c>
      <c r="B237" s="6">
        <v>400</v>
      </c>
      <c r="C237" s="79"/>
      <c r="D237" s="79"/>
    </row>
    <row r="238" spans="1:4" x14ac:dyDescent="0.2">
      <c r="A238" s="5" t="s">
        <v>2</v>
      </c>
      <c r="B238" s="94"/>
      <c r="C238" s="77"/>
      <c r="D238" s="77"/>
    </row>
    <row r="239" spans="1:4" x14ac:dyDescent="0.2">
      <c r="A239" s="7" t="s">
        <v>3</v>
      </c>
      <c r="B239" s="6">
        <f>SUBTOTAL(9,B236:B238)</f>
        <v>28600</v>
      </c>
      <c r="C239" s="2">
        <f>SUBTOTAL(9,C236:C238)</f>
        <v>0.53200000000000003</v>
      </c>
      <c r="D239" s="6">
        <f>SUBTOTAL(9,D236:D238)</f>
        <v>152.5</v>
      </c>
    </row>
    <row r="240" spans="1:4" x14ac:dyDescent="0.2">
      <c r="A240" s="269" t="s">
        <v>6</v>
      </c>
      <c r="B240" s="269"/>
      <c r="C240" s="269"/>
      <c r="D240" s="269"/>
    </row>
    <row r="241" spans="1:4" x14ac:dyDescent="0.2">
      <c r="A241" s="5" t="s">
        <v>12</v>
      </c>
      <c r="B241" s="6">
        <v>370.8</v>
      </c>
      <c r="C241" s="77"/>
      <c r="D241" s="77"/>
    </row>
    <row r="242" spans="1:4" x14ac:dyDescent="0.2">
      <c r="A242" s="5" t="s">
        <v>2</v>
      </c>
      <c r="B242" s="77"/>
      <c r="C242" s="77"/>
      <c r="D242" s="77"/>
    </row>
    <row r="243" spans="1:4" x14ac:dyDescent="0.2">
      <c r="A243" s="7" t="s">
        <v>3</v>
      </c>
      <c r="B243" s="6">
        <f>SUBTOTAL(9,B241:B242)</f>
        <v>370.8</v>
      </c>
      <c r="C243" s="77">
        <f>SUBTOTAL(9,C241:C242)</f>
        <v>0</v>
      </c>
      <c r="D243" s="77">
        <f>SUBTOTAL(9,D241:D242)</f>
        <v>0</v>
      </c>
    </row>
    <row r="244" spans="1:4" ht="40.5" customHeight="1" x14ac:dyDescent="0.2">
      <c r="A244" s="5" t="s">
        <v>50</v>
      </c>
      <c r="B244" s="6">
        <f>SUBTOTAL(9,B236:B243)</f>
        <v>28970.799999999999</v>
      </c>
      <c r="C244" s="2">
        <f>SUBTOTAL(9,C236:C243)</f>
        <v>0.53200000000000003</v>
      </c>
      <c r="D244" s="6">
        <f>SUBTOTAL(9,D236:D243)</f>
        <v>152.5</v>
      </c>
    </row>
    <row r="245" spans="1:4" ht="18.75" customHeight="1" x14ac:dyDescent="0.2">
      <c r="A245" s="260" t="s">
        <v>11</v>
      </c>
      <c r="B245" s="260"/>
      <c r="C245" s="260"/>
      <c r="D245" s="260"/>
    </row>
    <row r="246" spans="1:4" x14ac:dyDescent="0.2">
      <c r="A246" s="269" t="s">
        <v>14</v>
      </c>
      <c r="B246" s="269"/>
      <c r="C246" s="269"/>
      <c r="D246" s="269"/>
    </row>
    <row r="247" spans="1:4" ht="40.5" customHeight="1" x14ac:dyDescent="0.2">
      <c r="A247" s="7" t="s">
        <v>80</v>
      </c>
      <c r="B247" s="6">
        <v>2927.3</v>
      </c>
      <c r="C247" s="105"/>
      <c r="D247" s="6">
        <v>18</v>
      </c>
    </row>
    <row r="248" spans="1:4" x14ac:dyDescent="0.2">
      <c r="A248" s="5" t="s">
        <v>2</v>
      </c>
      <c r="B248" s="77"/>
      <c r="C248" s="77"/>
      <c r="D248" s="77"/>
    </row>
    <row r="249" spans="1:4" x14ac:dyDescent="0.2">
      <c r="A249" s="5" t="s">
        <v>3</v>
      </c>
      <c r="B249" s="6">
        <f>SUBTOTAL(9,B247:B248)</f>
        <v>2927.3</v>
      </c>
      <c r="C249" s="6">
        <f>SUBTOTAL(9,C247:C248)</f>
        <v>0</v>
      </c>
      <c r="D249" s="6">
        <f>SUBTOTAL(9,D247:D248)</f>
        <v>18</v>
      </c>
    </row>
    <row r="250" spans="1:4" ht="40.5" customHeight="1" x14ac:dyDescent="0.2">
      <c r="A250" s="5" t="s">
        <v>45</v>
      </c>
      <c r="B250" s="6">
        <f>SUBTOTAL(9,B247:B249)</f>
        <v>2927.3</v>
      </c>
      <c r="C250" s="6">
        <f>SUBTOTAL(9,C247:C249)</f>
        <v>0</v>
      </c>
      <c r="D250" s="6">
        <f>SUBTOTAL(9,D247:D249)</f>
        <v>18</v>
      </c>
    </row>
    <row r="251" spans="1:4" ht="18.75" customHeight="1" x14ac:dyDescent="0.2">
      <c r="A251" s="260" t="s">
        <v>260</v>
      </c>
      <c r="B251" s="260"/>
      <c r="C251" s="260"/>
      <c r="D251" s="260"/>
    </row>
    <row r="252" spans="1:4" ht="20.25" customHeight="1" x14ac:dyDescent="0.2">
      <c r="A252" s="269" t="s">
        <v>4</v>
      </c>
      <c r="B252" s="269"/>
      <c r="C252" s="269"/>
      <c r="D252" s="269"/>
    </row>
    <row r="253" spans="1:4" s="10" customFormat="1" ht="56.25" x14ac:dyDescent="0.2">
      <c r="A253" s="12" t="s">
        <v>318</v>
      </c>
      <c r="B253" s="13">
        <v>7026.5999999999985</v>
      </c>
      <c r="C253" s="13">
        <v>1</v>
      </c>
      <c r="D253" s="32"/>
    </row>
    <row r="254" spans="1:4" s="10" customFormat="1" ht="45.75" customHeight="1" x14ac:dyDescent="0.2">
      <c r="A254" s="12" t="s">
        <v>319</v>
      </c>
      <c r="B254" s="13">
        <v>113000</v>
      </c>
      <c r="C254" s="13">
        <v>15</v>
      </c>
      <c r="D254" s="32"/>
    </row>
    <row r="255" spans="1:4" s="10" customFormat="1" ht="45.75" customHeight="1" x14ac:dyDescent="0.2">
      <c r="A255" s="12" t="s">
        <v>320</v>
      </c>
      <c r="B255" s="13">
        <v>20157.099999999999</v>
      </c>
      <c r="C255" s="13">
        <v>2.5</v>
      </c>
      <c r="D255" s="32"/>
    </row>
    <row r="256" spans="1:4" s="10" customFormat="1" ht="45.75" customHeight="1" x14ac:dyDescent="0.2">
      <c r="A256" s="12" t="s">
        <v>321</v>
      </c>
      <c r="B256" s="13">
        <v>1000</v>
      </c>
      <c r="C256" s="13"/>
      <c r="D256" s="32"/>
    </row>
    <row r="257" spans="1:4" s="10" customFormat="1" ht="45.75" customHeight="1" x14ac:dyDescent="0.2">
      <c r="A257" s="12" t="s">
        <v>322</v>
      </c>
      <c r="B257" s="13">
        <v>24076</v>
      </c>
      <c r="C257" s="13">
        <v>3.2</v>
      </c>
      <c r="D257" s="32"/>
    </row>
    <row r="258" spans="1:4" s="10" customFormat="1" ht="75" x14ac:dyDescent="0.2">
      <c r="A258" s="12" t="s">
        <v>323</v>
      </c>
      <c r="B258" s="13">
        <v>10000</v>
      </c>
      <c r="C258" s="13">
        <v>12</v>
      </c>
      <c r="D258" s="32"/>
    </row>
    <row r="259" spans="1:4" s="10" customFormat="1" ht="56.25" x14ac:dyDescent="0.2">
      <c r="A259" s="12" t="s">
        <v>324</v>
      </c>
      <c r="B259" s="13">
        <v>10000</v>
      </c>
      <c r="C259" s="13">
        <v>1</v>
      </c>
      <c r="D259" s="32"/>
    </row>
    <row r="260" spans="1:4" s="10" customFormat="1" ht="37.5" x14ac:dyDescent="0.2">
      <c r="A260" s="12" t="s">
        <v>345</v>
      </c>
      <c r="B260" s="13">
        <v>30000</v>
      </c>
      <c r="C260" s="13">
        <v>3</v>
      </c>
      <c r="D260" s="32"/>
    </row>
    <row r="261" spans="1:4" s="10" customFormat="1" ht="37.5" x14ac:dyDescent="0.2">
      <c r="A261" s="12" t="s">
        <v>325</v>
      </c>
      <c r="B261" s="13">
        <v>24663.599999999999</v>
      </c>
      <c r="C261" s="13">
        <v>9.4</v>
      </c>
      <c r="D261" s="32"/>
    </row>
    <row r="262" spans="1:4" x14ac:dyDescent="0.2">
      <c r="A262" s="5" t="s">
        <v>2</v>
      </c>
      <c r="B262" s="94"/>
      <c r="C262" s="77"/>
      <c r="D262" s="77"/>
    </row>
    <row r="263" spans="1:4" ht="26.25" customHeight="1" x14ac:dyDescent="0.2">
      <c r="A263" s="5" t="s">
        <v>3</v>
      </c>
      <c r="B263" s="6">
        <f>SUBTOTAL(9,B253:B261)</f>
        <v>239923.30000000002</v>
      </c>
      <c r="C263" s="6">
        <f>SUBTOTAL(9,C253:C261)</f>
        <v>47.1</v>
      </c>
      <c r="D263" s="77">
        <f>SUBTOTAL(9,D253:D261)</f>
        <v>0</v>
      </c>
    </row>
    <row r="264" spans="1:4" ht="43.5" customHeight="1" x14ac:dyDescent="0.2">
      <c r="A264" s="5" t="s">
        <v>261</v>
      </c>
      <c r="B264" s="6">
        <f>SUBTOTAL(9,B253:B263)</f>
        <v>239923.30000000002</v>
      </c>
      <c r="C264" s="6">
        <f>SUBTOTAL(9,C253:C263)</f>
        <v>47.1</v>
      </c>
      <c r="D264" s="77">
        <f>SUBTOTAL(9,D253:D263)</f>
        <v>0</v>
      </c>
    </row>
    <row r="265" spans="1:4" x14ac:dyDescent="0.2">
      <c r="A265" s="5" t="s">
        <v>68</v>
      </c>
      <c r="B265" s="6">
        <f>SUBTOTAL(9,B236:B264)</f>
        <v>271821.40000000002</v>
      </c>
      <c r="C265" s="2">
        <f>SUBTOTAL(9,C236:C264)</f>
        <v>47.631999999999998</v>
      </c>
      <c r="D265" s="6">
        <f>SUBTOTAL(9,D236:D264)</f>
        <v>170.5</v>
      </c>
    </row>
    <row r="266" spans="1:4" ht="18.75" customHeight="1" x14ac:dyDescent="0.2">
      <c r="A266" s="260" t="s">
        <v>35</v>
      </c>
      <c r="B266" s="260"/>
      <c r="C266" s="260"/>
      <c r="D266" s="260"/>
    </row>
    <row r="267" spans="1:4" ht="18.75" customHeight="1" x14ac:dyDescent="0.2">
      <c r="A267" s="260" t="s">
        <v>8</v>
      </c>
      <c r="B267" s="260"/>
      <c r="C267" s="260"/>
      <c r="D267" s="260"/>
    </row>
    <row r="268" spans="1:4" ht="20.25" customHeight="1" x14ac:dyDescent="0.2">
      <c r="A268" s="269" t="s">
        <v>4</v>
      </c>
      <c r="B268" s="269"/>
      <c r="C268" s="269"/>
      <c r="D268" s="269"/>
    </row>
    <row r="269" spans="1:4" ht="23.25" customHeight="1" x14ac:dyDescent="0.2">
      <c r="A269" s="5" t="s">
        <v>12</v>
      </c>
      <c r="B269" s="6">
        <v>4664.8</v>
      </c>
      <c r="C269" s="77"/>
      <c r="D269" s="77"/>
    </row>
    <row r="270" spans="1:4" x14ac:dyDescent="0.2">
      <c r="A270" s="5" t="s">
        <v>2</v>
      </c>
      <c r="B270" s="45"/>
      <c r="C270" s="77"/>
      <c r="D270" s="77"/>
    </row>
    <row r="271" spans="1:4" x14ac:dyDescent="0.2">
      <c r="A271" s="5" t="s">
        <v>3</v>
      </c>
      <c r="B271" s="6">
        <f>SUBTOTAL(9,B269:B270)</f>
        <v>4664.8</v>
      </c>
      <c r="C271" s="77"/>
      <c r="D271" s="77"/>
    </row>
    <row r="272" spans="1:4" ht="39.75" customHeight="1" x14ac:dyDescent="0.2">
      <c r="A272" s="5" t="s">
        <v>50</v>
      </c>
      <c r="B272" s="6">
        <f>SUBTOTAL(9,B269:B271)</f>
        <v>4664.8</v>
      </c>
      <c r="C272" s="77">
        <f>SUBTOTAL(9,C269:C270)</f>
        <v>0</v>
      </c>
      <c r="D272" s="77">
        <f>SUBTOTAL(9,D269:D270)</f>
        <v>0</v>
      </c>
    </row>
    <row r="273" spans="1:4" ht="18.75" customHeight="1" x14ac:dyDescent="0.2">
      <c r="A273" s="260" t="s">
        <v>11</v>
      </c>
      <c r="B273" s="260"/>
      <c r="C273" s="260"/>
      <c r="D273" s="260"/>
    </row>
    <row r="274" spans="1:4" ht="20.25" customHeight="1" x14ac:dyDescent="0.2">
      <c r="A274" s="269" t="s">
        <v>14</v>
      </c>
      <c r="B274" s="269"/>
      <c r="C274" s="269"/>
      <c r="D274" s="269"/>
    </row>
    <row r="275" spans="1:4" ht="37.5" x14ac:dyDescent="0.2">
      <c r="A275" s="5" t="s">
        <v>36</v>
      </c>
      <c r="B275" s="43">
        <v>27647.5</v>
      </c>
      <c r="C275" s="14">
        <v>1.89</v>
      </c>
      <c r="D275" s="32"/>
    </row>
    <row r="276" spans="1:4" ht="37.5" x14ac:dyDescent="0.2">
      <c r="A276" s="5" t="s">
        <v>42</v>
      </c>
      <c r="B276" s="43">
        <v>69309</v>
      </c>
      <c r="C276" s="11">
        <v>2.117</v>
      </c>
      <c r="D276" s="32"/>
    </row>
    <row r="277" spans="1:4" ht="37.5" x14ac:dyDescent="0.2">
      <c r="A277" s="5" t="s">
        <v>37</v>
      </c>
      <c r="B277" s="6">
        <v>1000</v>
      </c>
      <c r="C277" s="32"/>
      <c r="D277" s="32"/>
    </row>
    <row r="278" spans="1:4" ht="37.5" x14ac:dyDescent="0.2">
      <c r="A278" s="5" t="s">
        <v>38</v>
      </c>
      <c r="B278" s="6">
        <v>1000</v>
      </c>
      <c r="C278" s="32"/>
      <c r="D278" s="32"/>
    </row>
    <row r="279" spans="1:4" ht="37.5" x14ac:dyDescent="0.2">
      <c r="A279" s="5" t="s">
        <v>187</v>
      </c>
      <c r="B279" s="6">
        <v>1000</v>
      </c>
      <c r="C279" s="32"/>
      <c r="D279" s="32"/>
    </row>
    <row r="280" spans="1:4" ht="56.25" x14ac:dyDescent="0.2">
      <c r="A280" s="5" t="s">
        <v>291</v>
      </c>
      <c r="B280" s="6">
        <v>1000</v>
      </c>
      <c r="C280" s="32"/>
      <c r="D280" s="32"/>
    </row>
    <row r="281" spans="1:4" x14ac:dyDescent="0.2">
      <c r="A281" s="5" t="s">
        <v>12</v>
      </c>
      <c r="B281" s="6">
        <v>4125.8999999999996</v>
      </c>
      <c r="C281" s="77"/>
      <c r="D281" s="77"/>
    </row>
    <row r="282" spans="1:4" x14ac:dyDescent="0.2">
      <c r="A282" s="5" t="s">
        <v>2</v>
      </c>
      <c r="C282" s="77"/>
      <c r="D282" s="77"/>
    </row>
    <row r="283" spans="1:4" x14ac:dyDescent="0.2">
      <c r="A283" s="5" t="s">
        <v>3</v>
      </c>
      <c r="B283" s="6">
        <f>SUBTOTAL(9,B274:B282)</f>
        <v>105082.4</v>
      </c>
      <c r="C283" s="2">
        <f>SUBTOTAL(9,C274:C282)</f>
        <v>4.0069999999999997</v>
      </c>
      <c r="D283" s="77">
        <f>SUBTOTAL(9,D274:D282)</f>
        <v>0</v>
      </c>
    </row>
    <row r="284" spans="1:4" ht="39" customHeight="1" x14ac:dyDescent="0.2">
      <c r="A284" s="5" t="s">
        <v>45</v>
      </c>
      <c r="B284" s="6">
        <f>SUBTOTAL(9,B275:B281)</f>
        <v>105082.4</v>
      </c>
      <c r="C284" s="2">
        <f>SUBTOTAL(9,C275:C281)</f>
        <v>4.0069999999999997</v>
      </c>
      <c r="D284" s="77">
        <f>SUBTOTAL(9,D275:D281)</f>
        <v>0</v>
      </c>
    </row>
    <row r="285" spans="1:4" ht="18.75" customHeight="1" x14ac:dyDescent="0.2">
      <c r="A285" s="260" t="s">
        <v>260</v>
      </c>
      <c r="B285" s="260"/>
      <c r="C285" s="260"/>
      <c r="D285" s="260"/>
    </row>
    <row r="286" spans="1:4" ht="20.25" customHeight="1" x14ac:dyDescent="0.2">
      <c r="A286" s="269" t="s">
        <v>4</v>
      </c>
      <c r="B286" s="269"/>
      <c r="C286" s="269"/>
      <c r="D286" s="269"/>
    </row>
    <row r="287" spans="1:4" ht="37.5" x14ac:dyDescent="0.2">
      <c r="A287" s="9" t="s">
        <v>292</v>
      </c>
      <c r="B287" s="6">
        <v>150</v>
      </c>
      <c r="C287" s="93"/>
      <c r="D287" s="93"/>
    </row>
    <row r="288" spans="1:4" ht="37.5" x14ac:dyDescent="0.2">
      <c r="A288" s="5" t="s">
        <v>382</v>
      </c>
      <c r="B288" s="60">
        <v>5512.9</v>
      </c>
      <c r="C288" s="77"/>
      <c r="D288" s="6">
        <v>39</v>
      </c>
    </row>
    <row r="289" spans="1:4" ht="37.5" x14ac:dyDescent="0.2">
      <c r="A289" s="5" t="s">
        <v>39</v>
      </c>
      <c r="B289" s="60">
        <v>5898</v>
      </c>
      <c r="C289" s="77"/>
      <c r="D289" s="6">
        <v>45</v>
      </c>
    </row>
    <row r="290" spans="1:4" ht="37.5" x14ac:dyDescent="0.2">
      <c r="A290" s="5" t="s">
        <v>188</v>
      </c>
      <c r="B290" s="6">
        <v>150</v>
      </c>
      <c r="C290" s="77"/>
      <c r="D290" s="6"/>
    </row>
    <row r="291" spans="1:4" ht="37.5" x14ac:dyDescent="0.2">
      <c r="A291" s="5" t="s">
        <v>189</v>
      </c>
      <c r="B291" s="6">
        <v>150</v>
      </c>
      <c r="C291" s="77"/>
      <c r="D291" s="6"/>
    </row>
    <row r="292" spans="1:4" ht="56.25" x14ac:dyDescent="0.2">
      <c r="A292" s="72" t="s">
        <v>293</v>
      </c>
      <c r="B292" s="6">
        <v>5954</v>
      </c>
      <c r="C292" s="77"/>
      <c r="D292" s="6">
        <v>34.200000000000003</v>
      </c>
    </row>
    <row r="293" spans="1:4" ht="37.5" x14ac:dyDescent="0.2">
      <c r="A293" s="5" t="s">
        <v>190</v>
      </c>
      <c r="B293" s="6">
        <v>100</v>
      </c>
      <c r="C293" s="77"/>
      <c r="D293" s="77"/>
    </row>
    <row r="294" spans="1:4" ht="56.25" x14ac:dyDescent="0.2">
      <c r="A294" s="5" t="s">
        <v>191</v>
      </c>
      <c r="B294" s="6">
        <v>100</v>
      </c>
      <c r="C294" s="77"/>
      <c r="D294" s="77"/>
    </row>
    <row r="295" spans="1:4" ht="37.5" x14ac:dyDescent="0.2">
      <c r="A295" s="5" t="s">
        <v>383</v>
      </c>
      <c r="B295" s="6">
        <v>100</v>
      </c>
      <c r="C295" s="77"/>
      <c r="D295" s="77"/>
    </row>
    <row r="296" spans="1:4" ht="112.5" x14ac:dyDescent="0.2">
      <c r="A296" s="5" t="s">
        <v>294</v>
      </c>
      <c r="B296" s="6">
        <v>16725.099999999999</v>
      </c>
      <c r="C296" s="6">
        <v>0.6</v>
      </c>
      <c r="D296" s="77"/>
    </row>
    <row r="297" spans="1:4" ht="56.25" x14ac:dyDescent="0.2">
      <c r="A297" s="73" t="s">
        <v>408</v>
      </c>
      <c r="B297" s="43">
        <v>19800</v>
      </c>
      <c r="C297" s="13">
        <v>0.8</v>
      </c>
      <c r="D297" s="32"/>
    </row>
    <row r="298" spans="1:4" x14ac:dyDescent="0.2">
      <c r="A298" s="5" t="s">
        <v>2</v>
      </c>
      <c r="B298" s="45"/>
      <c r="C298" s="77"/>
      <c r="D298" s="77"/>
    </row>
    <row r="299" spans="1:4" x14ac:dyDescent="0.2">
      <c r="A299" s="5" t="s">
        <v>3</v>
      </c>
      <c r="B299" s="6">
        <f>SUBTOTAL(9,B287:B298)</f>
        <v>54640</v>
      </c>
      <c r="C299" s="6">
        <f>SUBTOTAL(9,C287:C298)</f>
        <v>1.4</v>
      </c>
      <c r="D299" s="6">
        <f>SUBTOTAL(9,D287:D298)</f>
        <v>118.2</v>
      </c>
    </row>
    <row r="300" spans="1:4" ht="37.5" x14ac:dyDescent="0.2">
      <c r="A300" s="5" t="s">
        <v>261</v>
      </c>
      <c r="B300" s="6">
        <f>SUBTOTAL(9,B287:B299)</f>
        <v>54640</v>
      </c>
      <c r="C300" s="6">
        <f>SUBTOTAL(9,C287:C299)</f>
        <v>1.4</v>
      </c>
      <c r="D300" s="6">
        <f>SUBTOTAL(9,D287:D299)</f>
        <v>118.2</v>
      </c>
    </row>
    <row r="301" spans="1:4" ht="21.75" customHeight="1" x14ac:dyDescent="0.2">
      <c r="A301" s="5" t="s">
        <v>76</v>
      </c>
      <c r="B301" s="6">
        <f>SUBTOTAL(9,B268:B300)</f>
        <v>164387.19999999998</v>
      </c>
      <c r="C301" s="2">
        <f>SUBTOTAL(9,C268:C300)</f>
        <v>5.4069999999999991</v>
      </c>
      <c r="D301" s="6">
        <f>SUBTOTAL(9,D268:D300)</f>
        <v>118.2</v>
      </c>
    </row>
    <row r="302" spans="1:4" ht="18.75" customHeight="1" x14ac:dyDescent="0.2">
      <c r="A302" s="260" t="s">
        <v>20</v>
      </c>
      <c r="B302" s="260"/>
      <c r="C302" s="260"/>
      <c r="D302" s="260"/>
    </row>
    <row r="303" spans="1:4" ht="18.75" customHeight="1" x14ac:dyDescent="0.2">
      <c r="A303" s="260" t="s">
        <v>8</v>
      </c>
      <c r="B303" s="260"/>
      <c r="C303" s="260"/>
      <c r="D303" s="260"/>
    </row>
    <row r="304" spans="1:4" ht="20.25" customHeight="1" x14ac:dyDescent="0.2">
      <c r="A304" s="269" t="s">
        <v>4</v>
      </c>
      <c r="B304" s="269"/>
      <c r="C304" s="269"/>
      <c r="D304" s="269"/>
    </row>
    <row r="305" spans="1:4" s="10" customFormat="1" ht="23.25" customHeight="1" x14ac:dyDescent="0.2">
      <c r="A305" s="5" t="s">
        <v>12</v>
      </c>
      <c r="B305" s="6">
        <v>525.29999999999995</v>
      </c>
      <c r="C305" s="77"/>
      <c r="D305" s="77"/>
    </row>
    <row r="306" spans="1:4" x14ac:dyDescent="0.2">
      <c r="A306" s="5" t="s">
        <v>2</v>
      </c>
      <c r="B306" s="45"/>
      <c r="C306" s="77"/>
      <c r="D306" s="77"/>
    </row>
    <row r="307" spans="1:4" x14ac:dyDescent="0.2">
      <c r="A307" s="9" t="s">
        <v>16</v>
      </c>
      <c r="B307" s="6">
        <f>SUBTOTAL(9,B305:B305)</f>
        <v>525.29999999999995</v>
      </c>
      <c r="C307" s="77">
        <f>SUBTOTAL(9,C305:C305)</f>
        <v>0</v>
      </c>
      <c r="D307" s="77">
        <f>SUBTOTAL(9,D305:D305)</f>
        <v>0</v>
      </c>
    </row>
    <row r="308" spans="1:4" x14ac:dyDescent="0.2">
      <c r="A308" s="269" t="s">
        <v>6</v>
      </c>
      <c r="B308" s="269"/>
      <c r="C308" s="269"/>
      <c r="D308" s="269"/>
    </row>
    <row r="309" spans="1:4" s="10" customFormat="1" ht="18.75" customHeight="1" x14ac:dyDescent="0.2">
      <c r="A309" s="5" t="s">
        <v>12</v>
      </c>
      <c r="B309" s="6">
        <v>136</v>
      </c>
      <c r="C309" s="77"/>
      <c r="D309" s="77"/>
    </row>
    <row r="310" spans="1:4" ht="18.75" customHeight="1" x14ac:dyDescent="0.2">
      <c r="A310" s="5" t="s">
        <v>2</v>
      </c>
      <c r="B310" s="94"/>
      <c r="C310" s="77"/>
      <c r="D310" s="77"/>
    </row>
    <row r="311" spans="1:4" x14ac:dyDescent="0.2">
      <c r="A311" s="9" t="s">
        <v>16</v>
      </c>
      <c r="B311" s="6">
        <f>SUBTOTAL(9,B309:B309)</f>
        <v>136</v>
      </c>
      <c r="C311" s="77">
        <f>SUBTOTAL(9,C309:C309)</f>
        <v>0</v>
      </c>
      <c r="D311" s="77">
        <f>SUBTOTAL(9,D309:D309)</f>
        <v>0</v>
      </c>
    </row>
    <row r="312" spans="1:4" ht="40.5" customHeight="1" x14ac:dyDescent="0.2">
      <c r="A312" s="5" t="s">
        <v>50</v>
      </c>
      <c r="B312" s="6">
        <f>SUBTOTAL(9,B305:B311)</f>
        <v>661.3</v>
      </c>
      <c r="C312" s="77">
        <f>SUBTOTAL(9,C305:C311)</f>
        <v>0</v>
      </c>
      <c r="D312" s="77">
        <f>SUBTOTAL(9,D305:D311)</f>
        <v>0</v>
      </c>
    </row>
    <row r="313" spans="1:4" ht="18.75" customHeight="1" x14ac:dyDescent="0.2">
      <c r="A313" s="260" t="s">
        <v>260</v>
      </c>
      <c r="B313" s="260"/>
      <c r="C313" s="260"/>
      <c r="D313" s="260"/>
    </row>
    <row r="314" spans="1:4" ht="20.25" customHeight="1" x14ac:dyDescent="0.2">
      <c r="A314" s="269" t="s">
        <v>4</v>
      </c>
      <c r="B314" s="269"/>
      <c r="C314" s="269"/>
      <c r="D314" s="269"/>
    </row>
    <row r="315" spans="1:4" ht="70.5" customHeight="1" x14ac:dyDescent="0.2">
      <c r="A315" s="5" t="s">
        <v>81</v>
      </c>
      <c r="B315" s="2">
        <v>9698.3709999999992</v>
      </c>
      <c r="C315" s="77"/>
      <c r="D315" s="6">
        <v>59</v>
      </c>
    </row>
    <row r="316" spans="1:4" ht="56.25" x14ac:dyDescent="0.2">
      <c r="A316" s="5" t="s">
        <v>178</v>
      </c>
      <c r="B316" s="6">
        <v>15000</v>
      </c>
      <c r="C316" s="4">
        <v>11.73</v>
      </c>
      <c r="D316" s="77"/>
    </row>
    <row r="317" spans="1:4" ht="56.25" x14ac:dyDescent="0.2">
      <c r="A317" s="5" t="s">
        <v>179</v>
      </c>
      <c r="B317" s="6">
        <v>20000</v>
      </c>
      <c r="C317" s="2">
        <v>11.644</v>
      </c>
      <c r="D317" s="77"/>
    </row>
    <row r="318" spans="1:4" ht="56.25" x14ac:dyDescent="0.2">
      <c r="A318" s="5" t="s">
        <v>180</v>
      </c>
      <c r="B318" s="6">
        <v>25000</v>
      </c>
      <c r="C318" s="4">
        <v>10.63</v>
      </c>
      <c r="D318" s="77"/>
    </row>
    <row r="319" spans="1:4" ht="56.25" x14ac:dyDescent="0.2">
      <c r="A319" s="5" t="s">
        <v>192</v>
      </c>
      <c r="B319" s="6">
        <v>300</v>
      </c>
      <c r="C319" s="77"/>
      <c r="D319" s="77"/>
    </row>
    <row r="320" spans="1:4" ht="56.25" x14ac:dyDescent="0.2">
      <c r="A320" s="5" t="s">
        <v>193</v>
      </c>
      <c r="B320" s="6">
        <v>200</v>
      </c>
      <c r="C320" s="77"/>
      <c r="D320" s="77"/>
    </row>
    <row r="321" spans="1:4" ht="56.25" x14ac:dyDescent="0.2">
      <c r="A321" s="5" t="s">
        <v>194</v>
      </c>
      <c r="B321" s="6">
        <v>200</v>
      </c>
      <c r="C321" s="77"/>
      <c r="D321" s="77"/>
    </row>
    <row r="322" spans="1:4" ht="56.25" x14ac:dyDescent="0.2">
      <c r="A322" s="5" t="s">
        <v>195</v>
      </c>
      <c r="B322" s="6">
        <v>200</v>
      </c>
      <c r="C322" s="77"/>
      <c r="D322" s="77"/>
    </row>
    <row r="323" spans="1:4" ht="56.25" x14ac:dyDescent="0.2">
      <c r="A323" s="5" t="s">
        <v>196</v>
      </c>
      <c r="B323" s="6">
        <v>200</v>
      </c>
      <c r="C323" s="77"/>
      <c r="D323" s="77"/>
    </row>
    <row r="324" spans="1:4" ht="56.25" x14ac:dyDescent="0.2">
      <c r="A324" s="5" t="s">
        <v>197</v>
      </c>
      <c r="B324" s="6">
        <v>200</v>
      </c>
      <c r="C324" s="77"/>
      <c r="D324" s="77"/>
    </row>
    <row r="325" spans="1:4" ht="37.5" x14ac:dyDescent="0.2">
      <c r="A325" s="5" t="s">
        <v>315</v>
      </c>
      <c r="B325" s="6">
        <v>25300</v>
      </c>
      <c r="C325" s="2">
        <v>3.0249999999999999</v>
      </c>
      <c r="D325" s="77"/>
    </row>
    <row r="326" spans="1:4" ht="56.25" x14ac:dyDescent="0.2">
      <c r="A326" s="5" t="s">
        <v>316</v>
      </c>
      <c r="B326" s="6">
        <v>46100</v>
      </c>
      <c r="C326" s="6">
        <v>8.5</v>
      </c>
      <c r="D326" s="77"/>
    </row>
    <row r="327" spans="1:4" ht="37.5" x14ac:dyDescent="0.2">
      <c r="A327" s="5" t="s">
        <v>198</v>
      </c>
      <c r="B327" s="6">
        <v>200</v>
      </c>
      <c r="C327" s="77"/>
      <c r="D327" s="77"/>
    </row>
    <row r="328" spans="1:4" ht="37.5" x14ac:dyDescent="0.2">
      <c r="A328" s="5" t="s">
        <v>199</v>
      </c>
      <c r="B328" s="6">
        <v>200</v>
      </c>
      <c r="C328" s="77"/>
      <c r="D328" s="77"/>
    </row>
    <row r="329" spans="1:4" x14ac:dyDescent="0.2">
      <c r="A329" s="5" t="s">
        <v>2</v>
      </c>
      <c r="B329" s="94"/>
      <c r="C329" s="77"/>
      <c r="D329" s="77"/>
    </row>
    <row r="330" spans="1:4" x14ac:dyDescent="0.2">
      <c r="A330" s="9" t="s">
        <v>16</v>
      </c>
      <c r="B330" s="2">
        <f t="shared" ref="B330:D331" si="0">SUBTOTAL(9,B314:B328)</f>
        <v>142798.37099999998</v>
      </c>
      <c r="C330" s="2">
        <f t="shared" si="0"/>
        <v>45.529000000000003</v>
      </c>
      <c r="D330" s="6">
        <f t="shared" si="0"/>
        <v>59</v>
      </c>
    </row>
    <row r="331" spans="1:4" ht="37.5" x14ac:dyDescent="0.2">
      <c r="A331" s="5" t="s">
        <v>261</v>
      </c>
      <c r="B331" s="2">
        <f t="shared" si="0"/>
        <v>142798.37099999998</v>
      </c>
      <c r="C331" s="2">
        <f t="shared" si="0"/>
        <v>45.529000000000003</v>
      </c>
      <c r="D331" s="6">
        <f t="shared" si="0"/>
        <v>59</v>
      </c>
    </row>
    <row r="332" spans="1:4" ht="33.75" customHeight="1" x14ac:dyDescent="0.2">
      <c r="A332" s="5" t="s">
        <v>61</v>
      </c>
      <c r="B332" s="2">
        <f>SUBTOTAL(9,B305:B331)</f>
        <v>143459.671</v>
      </c>
      <c r="C332" s="2">
        <f>SUBTOTAL(9,C305:C331)</f>
        <v>45.529000000000003</v>
      </c>
      <c r="D332" s="6">
        <f>SUBTOTAL(9,D305:D331)</f>
        <v>59</v>
      </c>
    </row>
    <row r="333" spans="1:4" ht="18.75" customHeight="1" x14ac:dyDescent="0.2">
      <c r="A333" s="260" t="s">
        <v>21</v>
      </c>
      <c r="B333" s="260"/>
      <c r="C333" s="260"/>
      <c r="D333" s="260"/>
    </row>
    <row r="334" spans="1:4" ht="18.75" customHeight="1" x14ac:dyDescent="0.2">
      <c r="A334" s="260" t="s">
        <v>11</v>
      </c>
      <c r="B334" s="260"/>
      <c r="C334" s="260"/>
      <c r="D334" s="260"/>
    </row>
    <row r="335" spans="1:4" ht="18.75" customHeight="1" x14ac:dyDescent="0.2">
      <c r="A335" s="269" t="s">
        <v>4</v>
      </c>
      <c r="B335" s="269"/>
      <c r="C335" s="269"/>
      <c r="D335" s="269"/>
    </row>
    <row r="336" spans="1:4" ht="75" x14ac:dyDescent="0.2">
      <c r="A336" s="5" t="s">
        <v>86</v>
      </c>
      <c r="B336" s="14">
        <v>13497.75</v>
      </c>
      <c r="C336" s="93"/>
      <c r="D336" s="6">
        <v>108.9</v>
      </c>
    </row>
    <row r="337" spans="1:4" ht="18.75" customHeight="1" x14ac:dyDescent="0.2">
      <c r="A337" s="5" t="s">
        <v>2</v>
      </c>
      <c r="B337" s="93"/>
      <c r="C337" s="93"/>
      <c r="D337" s="58"/>
    </row>
    <row r="338" spans="1:4" ht="18.75" customHeight="1" x14ac:dyDescent="0.2">
      <c r="A338" s="5" t="s">
        <v>3</v>
      </c>
      <c r="B338" s="4">
        <f>SUBTOTAL(9,B336:B337)</f>
        <v>13497.75</v>
      </c>
      <c r="C338" s="77">
        <f>SUBTOTAL(9,C336:C337)</f>
        <v>0</v>
      </c>
      <c r="D338" s="6">
        <f>SUBTOTAL(9,D336:D337)</f>
        <v>108.9</v>
      </c>
    </row>
    <row r="339" spans="1:4" s="10" customFormat="1" ht="37.5" x14ac:dyDescent="0.2">
      <c r="A339" s="5" t="s">
        <v>45</v>
      </c>
      <c r="B339" s="4">
        <f>SUBTOTAL(9,B336:B338)</f>
        <v>13497.75</v>
      </c>
      <c r="C339" s="77">
        <f>SUBTOTAL(9,C336:C338)</f>
        <v>0</v>
      </c>
      <c r="D339" s="6">
        <f>SUBTOTAL(9,D336:D338)</f>
        <v>108.9</v>
      </c>
    </row>
    <row r="340" spans="1:4" s="10" customFormat="1" ht="18.75" customHeight="1" x14ac:dyDescent="0.2">
      <c r="A340" s="260" t="s">
        <v>260</v>
      </c>
      <c r="B340" s="260"/>
      <c r="C340" s="260"/>
      <c r="D340" s="260"/>
    </row>
    <row r="341" spans="1:4" s="10" customFormat="1" ht="20.25" customHeight="1" x14ac:dyDescent="0.2">
      <c r="A341" s="269" t="s">
        <v>4</v>
      </c>
      <c r="B341" s="269"/>
      <c r="C341" s="269"/>
      <c r="D341" s="269"/>
    </row>
    <row r="342" spans="1:4" s="10" customFormat="1" ht="56.25" hidden="1" customHeight="1" x14ac:dyDescent="0.2">
      <c r="A342" s="5"/>
      <c r="B342" s="77"/>
      <c r="C342" s="93"/>
      <c r="D342" s="93"/>
    </row>
    <row r="343" spans="1:4" s="10" customFormat="1" ht="56.25" hidden="1" customHeight="1" x14ac:dyDescent="0.2">
      <c r="A343" s="5"/>
      <c r="B343" s="77"/>
      <c r="C343" s="93"/>
      <c r="D343" s="93"/>
    </row>
    <row r="344" spans="1:4" s="10" customFormat="1" ht="56.25" hidden="1" customHeight="1" x14ac:dyDescent="0.2">
      <c r="A344" s="5"/>
      <c r="B344" s="77"/>
      <c r="C344" s="93"/>
      <c r="D344" s="93"/>
    </row>
    <row r="345" spans="1:4" s="10" customFormat="1" ht="56.25" x14ac:dyDescent="0.2">
      <c r="A345" s="5" t="s">
        <v>200</v>
      </c>
      <c r="B345" s="13">
        <v>4900</v>
      </c>
      <c r="C345" s="13">
        <v>1</v>
      </c>
      <c r="D345" s="93"/>
    </row>
    <row r="346" spans="1:4" s="10" customFormat="1" ht="37.5" x14ac:dyDescent="0.2">
      <c r="A346" s="5" t="s">
        <v>156</v>
      </c>
      <c r="B346" s="6">
        <v>25000</v>
      </c>
      <c r="C346" s="6">
        <v>3</v>
      </c>
      <c r="D346" s="79"/>
    </row>
    <row r="347" spans="1:4" s="10" customFormat="1" ht="56.25" x14ac:dyDescent="0.2">
      <c r="A347" s="12" t="s">
        <v>384</v>
      </c>
      <c r="B347" s="13">
        <v>3380</v>
      </c>
      <c r="C347" s="13">
        <v>2</v>
      </c>
      <c r="D347" s="79"/>
    </row>
    <row r="348" spans="1:4" s="10" customFormat="1" x14ac:dyDescent="0.2">
      <c r="A348" s="5" t="s">
        <v>2</v>
      </c>
      <c r="B348" s="77"/>
      <c r="C348" s="77"/>
      <c r="D348" s="77"/>
    </row>
    <row r="349" spans="1:4" s="10" customFormat="1" ht="23.25" customHeight="1" x14ac:dyDescent="0.2">
      <c r="A349" s="5" t="s">
        <v>3</v>
      </c>
      <c r="B349" s="6">
        <f>SUBTOTAL(9,B345:B348)</f>
        <v>33280</v>
      </c>
      <c r="C349" s="6">
        <f>SUBTOTAL(9,C345:C348)</f>
        <v>6</v>
      </c>
      <c r="D349" s="77">
        <f>SUBTOTAL(9,D345:D348)</f>
        <v>0</v>
      </c>
    </row>
    <row r="350" spans="1:4" ht="44.25" customHeight="1" x14ac:dyDescent="0.2">
      <c r="A350" s="5" t="s">
        <v>261</v>
      </c>
      <c r="B350" s="6">
        <f>SUBTOTAL(9,B342:B349)</f>
        <v>33280</v>
      </c>
      <c r="C350" s="6">
        <f>SUBTOTAL(9,C342:C349)</f>
        <v>6</v>
      </c>
      <c r="D350" s="77">
        <f>SUBTOTAL(9,D342:D349)</f>
        <v>0</v>
      </c>
    </row>
    <row r="351" spans="1:4" ht="31.5" customHeight="1" x14ac:dyDescent="0.2">
      <c r="A351" s="69" t="s">
        <v>77</v>
      </c>
      <c r="B351" s="4">
        <f>SUBTOTAL(9,B336:B350)</f>
        <v>46777.75</v>
      </c>
      <c r="C351" s="6">
        <f>SUBTOTAL(9,C336:C350)</f>
        <v>6</v>
      </c>
      <c r="D351" s="6">
        <f>SUBTOTAL(9,D336:D350)</f>
        <v>108.9</v>
      </c>
    </row>
    <row r="352" spans="1:4" ht="18.75" customHeight="1" x14ac:dyDescent="0.2">
      <c r="A352" s="260" t="s">
        <v>22</v>
      </c>
      <c r="B352" s="260"/>
      <c r="C352" s="260"/>
      <c r="D352" s="260"/>
    </row>
    <row r="353" spans="1:4" ht="18.75" customHeight="1" x14ac:dyDescent="0.2">
      <c r="A353" s="270" t="s">
        <v>8</v>
      </c>
      <c r="B353" s="270"/>
      <c r="C353" s="270"/>
      <c r="D353" s="270"/>
    </row>
    <row r="354" spans="1:4" ht="18.75" customHeight="1" x14ac:dyDescent="0.2">
      <c r="A354" s="271" t="s">
        <v>4</v>
      </c>
      <c r="B354" s="271"/>
      <c r="C354" s="271"/>
      <c r="D354" s="271"/>
    </row>
    <row r="355" spans="1:4" ht="36.75" customHeight="1" x14ac:dyDescent="0.2">
      <c r="A355" s="23" t="s">
        <v>12</v>
      </c>
      <c r="B355" s="60">
        <v>13000</v>
      </c>
      <c r="C355" s="34"/>
      <c r="D355" s="34"/>
    </row>
    <row r="356" spans="1:4" ht="18.75" customHeight="1" x14ac:dyDescent="0.2">
      <c r="A356" s="23" t="s">
        <v>2</v>
      </c>
      <c r="B356" s="27"/>
      <c r="C356" s="34"/>
      <c r="D356" s="34"/>
    </row>
    <row r="357" spans="1:4" ht="18.75" customHeight="1" x14ac:dyDescent="0.2">
      <c r="A357" s="20" t="s">
        <v>16</v>
      </c>
      <c r="B357" s="6">
        <f>SUBTOTAL(9,B355:B355)</f>
        <v>13000</v>
      </c>
      <c r="C357" s="34">
        <v>0</v>
      </c>
      <c r="D357" s="34">
        <v>0</v>
      </c>
    </row>
    <row r="358" spans="1:4" ht="46.5" customHeight="1" x14ac:dyDescent="0.2">
      <c r="A358" s="23" t="s">
        <v>50</v>
      </c>
      <c r="B358" s="6">
        <f>SUBTOTAL(9,B355:B356)</f>
        <v>13000</v>
      </c>
      <c r="C358" s="34">
        <v>0</v>
      </c>
      <c r="D358" s="34">
        <v>0</v>
      </c>
    </row>
    <row r="359" spans="1:4" ht="18.75" customHeight="1" x14ac:dyDescent="0.2">
      <c r="A359" s="260" t="s">
        <v>11</v>
      </c>
      <c r="B359" s="260"/>
      <c r="C359" s="260"/>
      <c r="D359" s="260"/>
    </row>
    <row r="360" spans="1:4" x14ac:dyDescent="0.2">
      <c r="A360" s="269" t="s">
        <v>4</v>
      </c>
      <c r="B360" s="269"/>
      <c r="C360" s="269"/>
      <c r="D360" s="269"/>
    </row>
    <row r="361" spans="1:4" ht="18.75" customHeight="1" x14ac:dyDescent="0.2">
      <c r="A361" s="9" t="s">
        <v>12</v>
      </c>
      <c r="B361" s="6">
        <v>500</v>
      </c>
      <c r="C361" s="77"/>
      <c r="D361" s="77"/>
    </row>
    <row r="362" spans="1:4" x14ac:dyDescent="0.2">
      <c r="A362" s="9" t="s">
        <v>2</v>
      </c>
      <c r="B362" s="6"/>
      <c r="C362" s="77"/>
      <c r="D362" s="77"/>
    </row>
    <row r="363" spans="1:4" ht="28.5" customHeight="1" x14ac:dyDescent="0.2">
      <c r="A363" s="9" t="s">
        <v>3</v>
      </c>
      <c r="B363" s="6">
        <f>SUBTOTAL(9,B361:B361)</f>
        <v>500</v>
      </c>
      <c r="C363" s="77">
        <f>SUBTOTAL(9,C361:C361)</f>
        <v>0</v>
      </c>
      <c r="D363" s="77">
        <f>SUBTOTAL(9,D361:D361)</f>
        <v>0</v>
      </c>
    </row>
    <row r="364" spans="1:4" ht="28.5" customHeight="1" x14ac:dyDescent="0.2">
      <c r="A364" s="269" t="s">
        <v>6</v>
      </c>
      <c r="B364" s="269"/>
      <c r="C364" s="269"/>
      <c r="D364" s="269"/>
    </row>
    <row r="365" spans="1:4" ht="37.5" x14ac:dyDescent="0.2">
      <c r="A365" s="5" t="s">
        <v>326</v>
      </c>
      <c r="B365" s="6">
        <v>10000</v>
      </c>
      <c r="C365" s="6"/>
      <c r="D365" s="77"/>
    </row>
    <row r="366" spans="1:4" ht="37.5" x14ac:dyDescent="0.2">
      <c r="A366" s="5" t="s">
        <v>385</v>
      </c>
      <c r="B366" s="6">
        <v>12000</v>
      </c>
      <c r="C366" s="6">
        <v>2</v>
      </c>
      <c r="D366" s="77"/>
    </row>
    <row r="367" spans="1:4" ht="37.5" x14ac:dyDescent="0.2">
      <c r="A367" s="5" t="s">
        <v>327</v>
      </c>
      <c r="B367" s="6">
        <v>8000</v>
      </c>
      <c r="C367" s="22">
        <v>1</v>
      </c>
      <c r="D367" s="77"/>
    </row>
    <row r="368" spans="1:4" ht="37.5" x14ac:dyDescent="0.2">
      <c r="A368" s="21" t="s">
        <v>328</v>
      </c>
      <c r="B368" s="6">
        <v>7000</v>
      </c>
      <c r="C368" s="22">
        <v>1</v>
      </c>
      <c r="D368" s="77"/>
    </row>
    <row r="369" spans="1:4" ht="37.5" x14ac:dyDescent="0.2">
      <c r="A369" s="21" t="s">
        <v>329</v>
      </c>
      <c r="B369" s="22">
        <v>5000</v>
      </c>
      <c r="C369" s="22">
        <v>0.8</v>
      </c>
      <c r="D369" s="100"/>
    </row>
    <row r="370" spans="1:4" ht="37.5" x14ac:dyDescent="0.2">
      <c r="A370" s="21" t="s">
        <v>330</v>
      </c>
      <c r="B370" s="22">
        <v>3000</v>
      </c>
      <c r="C370" s="22">
        <v>0.6</v>
      </c>
      <c r="D370" s="100"/>
    </row>
    <row r="371" spans="1:4" ht="56.25" x14ac:dyDescent="0.2">
      <c r="A371" s="5" t="s">
        <v>331</v>
      </c>
      <c r="B371" s="6">
        <v>7600</v>
      </c>
      <c r="C371" s="6"/>
      <c r="D371" s="77"/>
    </row>
    <row r="372" spans="1:4" ht="23.25" customHeight="1" x14ac:dyDescent="0.2">
      <c r="A372" s="5" t="s">
        <v>12</v>
      </c>
      <c r="B372" s="22">
        <v>1000</v>
      </c>
      <c r="C372" s="6"/>
      <c r="D372" s="77"/>
    </row>
    <row r="373" spans="1:4" x14ac:dyDescent="0.2">
      <c r="A373" s="9" t="s">
        <v>2</v>
      </c>
      <c r="B373" s="77"/>
      <c r="C373" s="77"/>
      <c r="D373" s="77"/>
    </row>
    <row r="374" spans="1:4" ht="28.5" customHeight="1" x14ac:dyDescent="0.2">
      <c r="A374" s="9" t="s">
        <v>3</v>
      </c>
      <c r="B374" s="6">
        <f>SUBTOTAL(9,B365:B372)</f>
        <v>53600</v>
      </c>
      <c r="C374" s="6">
        <f>SUBTOTAL(9,C365:C372)</f>
        <v>5.3999999999999995</v>
      </c>
      <c r="D374" s="77">
        <f>SUBTOTAL(9,D365:D372)</f>
        <v>0</v>
      </c>
    </row>
    <row r="375" spans="1:4" ht="45.75" customHeight="1" x14ac:dyDescent="0.2">
      <c r="A375" s="9" t="s">
        <v>45</v>
      </c>
      <c r="B375" s="6">
        <f>SUBTOTAL(9,B361:B374)</f>
        <v>54100</v>
      </c>
      <c r="C375" s="6">
        <f>SUBTOTAL(9,C361:C374)</f>
        <v>5.3999999999999995</v>
      </c>
      <c r="D375" s="77">
        <f>SUBTOTAL(9,D361:D374)</f>
        <v>0</v>
      </c>
    </row>
    <row r="376" spans="1:4" ht="23.25" customHeight="1" x14ac:dyDescent="0.2">
      <c r="A376" s="260" t="s">
        <v>260</v>
      </c>
      <c r="B376" s="260"/>
      <c r="C376" s="260"/>
      <c r="D376" s="260"/>
    </row>
    <row r="377" spans="1:4" ht="23.25" customHeight="1" x14ac:dyDescent="0.2">
      <c r="A377" s="269" t="s">
        <v>4</v>
      </c>
      <c r="B377" s="269"/>
      <c r="C377" s="269"/>
      <c r="D377" s="269"/>
    </row>
    <row r="378" spans="1:4" ht="56.25" x14ac:dyDescent="0.2">
      <c r="A378" s="5" t="s">
        <v>303</v>
      </c>
      <c r="B378" s="6">
        <v>100</v>
      </c>
      <c r="C378" s="77"/>
      <c r="D378" s="77"/>
    </row>
    <row r="379" spans="1:4" ht="23.25" customHeight="1" x14ac:dyDescent="0.2">
      <c r="A379" s="9" t="s">
        <v>2</v>
      </c>
      <c r="B379" s="77"/>
      <c r="C379" s="77"/>
      <c r="D379" s="77"/>
    </row>
    <row r="380" spans="1:4" ht="23.25" customHeight="1" x14ac:dyDescent="0.2">
      <c r="A380" s="9" t="s">
        <v>3</v>
      </c>
      <c r="B380" s="6">
        <f>SUBTOTAL(9,B378)</f>
        <v>100</v>
      </c>
      <c r="C380" s="77"/>
      <c r="D380" s="77"/>
    </row>
    <row r="381" spans="1:4" ht="23.25" customHeight="1" x14ac:dyDescent="0.2">
      <c r="A381" s="269" t="s">
        <v>6</v>
      </c>
      <c r="B381" s="269"/>
      <c r="C381" s="269"/>
      <c r="D381" s="269"/>
    </row>
    <row r="382" spans="1:4" ht="37.5" x14ac:dyDescent="0.2">
      <c r="A382" s="5" t="s">
        <v>238</v>
      </c>
      <c r="B382" s="2">
        <v>68829.293999999994</v>
      </c>
      <c r="C382" s="6">
        <v>11</v>
      </c>
      <c r="D382" s="77"/>
    </row>
    <row r="383" spans="1:4" ht="37.5" x14ac:dyDescent="0.2">
      <c r="A383" s="12" t="s">
        <v>255</v>
      </c>
      <c r="B383" s="11">
        <v>31170.705999999998</v>
      </c>
      <c r="C383" s="13">
        <v>19</v>
      </c>
      <c r="D383" s="77"/>
    </row>
    <row r="384" spans="1:4" ht="56.25" x14ac:dyDescent="0.2">
      <c r="A384" s="5" t="s">
        <v>239</v>
      </c>
      <c r="B384" s="6">
        <v>1700</v>
      </c>
      <c r="C384" s="77"/>
      <c r="D384" s="77"/>
    </row>
    <row r="385" spans="1:4" ht="37.5" x14ac:dyDescent="0.2">
      <c r="A385" s="5" t="s">
        <v>256</v>
      </c>
      <c r="B385" s="6">
        <v>10000</v>
      </c>
      <c r="C385" s="6">
        <v>2.5</v>
      </c>
      <c r="D385" s="77"/>
    </row>
    <row r="386" spans="1:4" ht="37.5" x14ac:dyDescent="0.2">
      <c r="A386" s="5" t="s">
        <v>240</v>
      </c>
      <c r="B386" s="6">
        <v>5000</v>
      </c>
      <c r="C386" s="6">
        <v>1.3</v>
      </c>
      <c r="D386" s="77"/>
    </row>
    <row r="387" spans="1:4" ht="37.5" x14ac:dyDescent="0.2">
      <c r="A387" s="5" t="s">
        <v>289</v>
      </c>
      <c r="B387" s="4">
        <v>3173.85</v>
      </c>
      <c r="C387" s="6">
        <v>0.8</v>
      </c>
      <c r="D387" s="77"/>
    </row>
    <row r="388" spans="1:4" ht="37.5" x14ac:dyDescent="0.2">
      <c r="A388" s="5" t="s">
        <v>241</v>
      </c>
      <c r="B388" s="2">
        <v>2610.6480000000001</v>
      </c>
      <c r="C388" s="6">
        <v>0.7</v>
      </c>
      <c r="D388" s="77"/>
    </row>
    <row r="389" spans="1:4" ht="37.5" x14ac:dyDescent="0.2">
      <c r="A389" s="5" t="s">
        <v>310</v>
      </c>
      <c r="B389" s="6">
        <v>9000</v>
      </c>
      <c r="C389" s="6">
        <v>3</v>
      </c>
      <c r="D389" s="77"/>
    </row>
    <row r="390" spans="1:4" x14ac:dyDescent="0.2">
      <c r="A390" s="5" t="s">
        <v>311</v>
      </c>
      <c r="B390" s="6">
        <v>10000</v>
      </c>
      <c r="C390" s="6">
        <v>3</v>
      </c>
      <c r="D390" s="77"/>
    </row>
    <row r="391" spans="1:4" x14ac:dyDescent="0.2">
      <c r="A391" s="5" t="s">
        <v>312</v>
      </c>
      <c r="B391" s="6">
        <v>8000</v>
      </c>
      <c r="C391" s="6">
        <v>2</v>
      </c>
      <c r="D391" s="77"/>
    </row>
    <row r="392" spans="1:4" ht="37.5" x14ac:dyDescent="0.2">
      <c r="A392" s="5" t="s">
        <v>242</v>
      </c>
      <c r="B392" s="6">
        <v>9300</v>
      </c>
      <c r="C392" s="6">
        <v>2.2999999999999998</v>
      </c>
      <c r="D392" s="77"/>
    </row>
    <row r="393" spans="1:4" ht="37.5" x14ac:dyDescent="0.2">
      <c r="A393" s="5" t="s">
        <v>243</v>
      </c>
      <c r="B393" s="6">
        <v>7000</v>
      </c>
      <c r="C393" s="6">
        <v>1.8</v>
      </c>
      <c r="D393" s="77"/>
    </row>
    <row r="394" spans="1:4" ht="37.5" x14ac:dyDescent="0.2">
      <c r="A394" s="5" t="s">
        <v>244</v>
      </c>
      <c r="B394" s="6">
        <v>4500</v>
      </c>
      <c r="C394" s="6">
        <v>1.1000000000000001</v>
      </c>
      <c r="D394" s="77"/>
    </row>
    <row r="395" spans="1:4" ht="37.5" x14ac:dyDescent="0.2">
      <c r="A395" s="5" t="s">
        <v>245</v>
      </c>
      <c r="B395" s="6">
        <v>5009</v>
      </c>
      <c r="C395" s="6">
        <v>1.3</v>
      </c>
      <c r="D395" s="77"/>
    </row>
    <row r="396" spans="1:4" ht="37.5" x14ac:dyDescent="0.2">
      <c r="A396" s="5" t="s">
        <v>257</v>
      </c>
      <c r="B396" s="6">
        <v>1767</v>
      </c>
      <c r="C396" s="6">
        <v>0.4</v>
      </c>
      <c r="D396" s="77"/>
    </row>
    <row r="397" spans="1:4" ht="37.5" x14ac:dyDescent="0.2">
      <c r="A397" s="5" t="s">
        <v>246</v>
      </c>
      <c r="B397" s="6">
        <v>5000</v>
      </c>
      <c r="C397" s="6">
        <v>1.25</v>
      </c>
      <c r="D397" s="77"/>
    </row>
    <row r="398" spans="1:4" ht="37.5" x14ac:dyDescent="0.2">
      <c r="A398" s="5" t="s">
        <v>247</v>
      </c>
      <c r="B398" s="6">
        <v>6000</v>
      </c>
      <c r="C398" s="6">
        <v>1.5</v>
      </c>
      <c r="D398" s="77"/>
    </row>
    <row r="399" spans="1:4" ht="37.5" x14ac:dyDescent="0.2">
      <c r="A399" s="21" t="s">
        <v>332</v>
      </c>
      <c r="B399" s="22">
        <v>4000</v>
      </c>
      <c r="C399" s="22">
        <v>1.2</v>
      </c>
      <c r="D399" s="92"/>
    </row>
    <row r="400" spans="1:4" ht="37.5" x14ac:dyDescent="0.2">
      <c r="A400" s="21" t="s">
        <v>386</v>
      </c>
      <c r="B400" s="22">
        <v>5000</v>
      </c>
      <c r="C400" s="22">
        <v>1.3</v>
      </c>
      <c r="D400" s="92"/>
    </row>
    <row r="401" spans="1:4" ht="56.25" x14ac:dyDescent="0.2">
      <c r="A401" s="21" t="s">
        <v>342</v>
      </c>
      <c r="B401" s="22">
        <v>7500</v>
      </c>
      <c r="C401" s="22">
        <v>2</v>
      </c>
      <c r="D401" s="92"/>
    </row>
    <row r="402" spans="1:4" ht="37.5" x14ac:dyDescent="0.2">
      <c r="A402" s="21" t="s">
        <v>333</v>
      </c>
      <c r="B402" s="22">
        <v>11000</v>
      </c>
      <c r="C402" s="22">
        <v>3</v>
      </c>
      <c r="D402" s="92"/>
    </row>
    <row r="403" spans="1:4" ht="37.5" x14ac:dyDescent="0.2">
      <c r="A403" s="5" t="s">
        <v>248</v>
      </c>
      <c r="B403" s="6">
        <v>8000</v>
      </c>
      <c r="C403" s="6">
        <v>2</v>
      </c>
      <c r="D403" s="77"/>
    </row>
    <row r="404" spans="1:4" ht="37.5" x14ac:dyDescent="0.2">
      <c r="A404" s="5" t="s">
        <v>249</v>
      </c>
      <c r="B404" s="6">
        <v>6000</v>
      </c>
      <c r="C404" s="6">
        <v>1.5</v>
      </c>
      <c r="D404" s="77"/>
    </row>
    <row r="405" spans="1:4" ht="37.5" x14ac:dyDescent="0.2">
      <c r="A405" s="5" t="s">
        <v>237</v>
      </c>
      <c r="B405" s="6">
        <v>5000</v>
      </c>
      <c r="C405" s="4">
        <v>1.25</v>
      </c>
      <c r="D405" s="77"/>
    </row>
    <row r="406" spans="1:4" ht="37.5" x14ac:dyDescent="0.2">
      <c r="A406" s="5" t="s">
        <v>250</v>
      </c>
      <c r="B406" s="6">
        <v>2500</v>
      </c>
      <c r="C406" s="6">
        <v>0.6</v>
      </c>
      <c r="D406" s="77"/>
    </row>
    <row r="407" spans="1:4" ht="37.5" x14ac:dyDescent="0.2">
      <c r="A407" s="5" t="s">
        <v>251</v>
      </c>
      <c r="B407" s="6">
        <v>2500</v>
      </c>
      <c r="C407" s="6">
        <v>0.6</v>
      </c>
      <c r="D407" s="77"/>
    </row>
    <row r="408" spans="1:4" ht="37.5" x14ac:dyDescent="0.2">
      <c r="A408" s="5" t="s">
        <v>252</v>
      </c>
      <c r="B408" s="6">
        <v>2150</v>
      </c>
      <c r="C408" s="4">
        <v>0.54</v>
      </c>
      <c r="D408" s="77"/>
    </row>
    <row r="409" spans="1:4" ht="37.5" x14ac:dyDescent="0.2">
      <c r="A409" s="5" t="s">
        <v>290</v>
      </c>
      <c r="B409" s="6">
        <v>2713</v>
      </c>
      <c r="C409" s="4">
        <v>0.68</v>
      </c>
      <c r="D409" s="77"/>
    </row>
    <row r="410" spans="1:4" ht="37.5" x14ac:dyDescent="0.2">
      <c r="A410" s="5" t="s">
        <v>253</v>
      </c>
      <c r="B410" s="6">
        <v>2637</v>
      </c>
      <c r="C410" s="4">
        <v>0.66</v>
      </c>
      <c r="D410" s="77"/>
    </row>
    <row r="411" spans="1:4" ht="37.5" x14ac:dyDescent="0.2">
      <c r="A411" s="5" t="s">
        <v>254</v>
      </c>
      <c r="B411" s="6">
        <v>5500</v>
      </c>
      <c r="C411" s="6">
        <v>1.4</v>
      </c>
      <c r="D411" s="77"/>
    </row>
    <row r="412" spans="1:4" ht="23.25" customHeight="1" x14ac:dyDescent="0.2">
      <c r="A412" s="5" t="s">
        <v>2</v>
      </c>
      <c r="B412" s="94"/>
      <c r="C412" s="77"/>
      <c r="D412" s="77"/>
    </row>
    <row r="413" spans="1:4" ht="23.25" customHeight="1" x14ac:dyDescent="0.2">
      <c r="A413" s="69" t="s">
        <v>3</v>
      </c>
      <c r="B413" s="2">
        <f>SUBTOTAL(9,B382:B412)</f>
        <v>252560.49800000002</v>
      </c>
      <c r="C413" s="4">
        <f>SUBTOTAL(9,C382:C412)</f>
        <v>69.679999999999993</v>
      </c>
      <c r="D413" s="77">
        <f>SUBTOTAL(9,D382:D412)</f>
        <v>0</v>
      </c>
    </row>
    <row r="414" spans="1:4" ht="49.5" customHeight="1" x14ac:dyDescent="0.2">
      <c r="A414" s="5" t="s">
        <v>261</v>
      </c>
      <c r="B414" s="2">
        <f>SUBTOTAL(9,B378:B413)</f>
        <v>252660.49800000002</v>
      </c>
      <c r="C414" s="4">
        <f>SUBTOTAL(9,C378:C413)</f>
        <v>69.679999999999993</v>
      </c>
      <c r="D414" s="77">
        <f>SUBTOTAL(9,D378:D413)</f>
        <v>0</v>
      </c>
    </row>
    <row r="415" spans="1:4" ht="24.75" customHeight="1" x14ac:dyDescent="0.2">
      <c r="A415" s="5" t="s">
        <v>73</v>
      </c>
      <c r="B415" s="2">
        <f>SUBTOTAL(9,B355:B414)</f>
        <v>319760.49800000002</v>
      </c>
      <c r="C415" s="4">
        <f>SUBTOTAL(9,C355:C414)</f>
        <v>75.08</v>
      </c>
      <c r="D415" s="77">
        <f>SUBTOTAL(9,D355:D414)</f>
        <v>0</v>
      </c>
    </row>
    <row r="416" spans="1:4" ht="18.75" customHeight="1" x14ac:dyDescent="0.2">
      <c r="A416" s="260" t="s">
        <v>34</v>
      </c>
      <c r="B416" s="260"/>
      <c r="C416" s="260"/>
      <c r="D416" s="260"/>
    </row>
    <row r="417" spans="1:4" ht="18.75" customHeight="1" x14ac:dyDescent="0.2">
      <c r="A417" s="260" t="s">
        <v>8</v>
      </c>
      <c r="B417" s="260"/>
      <c r="C417" s="260"/>
      <c r="D417" s="260"/>
    </row>
    <row r="418" spans="1:4" ht="18.75" customHeight="1" x14ac:dyDescent="0.2">
      <c r="A418" s="269" t="s">
        <v>4</v>
      </c>
      <c r="B418" s="269"/>
      <c r="C418" s="269"/>
      <c r="D418" s="269"/>
    </row>
    <row r="419" spans="1:4" x14ac:dyDescent="0.2">
      <c r="A419" s="9" t="s">
        <v>12</v>
      </c>
      <c r="B419" s="2">
        <v>4374.6480000000001</v>
      </c>
      <c r="C419" s="77"/>
      <c r="D419" s="77"/>
    </row>
    <row r="420" spans="1:4" ht="18.75" customHeight="1" x14ac:dyDescent="0.2">
      <c r="A420" s="5" t="s">
        <v>2</v>
      </c>
      <c r="B420" s="77"/>
      <c r="C420" s="77"/>
      <c r="D420" s="77"/>
    </row>
    <row r="421" spans="1:4" ht="18.75" customHeight="1" x14ac:dyDescent="0.2">
      <c r="A421" s="5" t="s">
        <v>3</v>
      </c>
      <c r="B421" s="2">
        <f>SUBTOTAL(9,B419)</f>
        <v>4374.6480000000001</v>
      </c>
      <c r="C421" s="77"/>
      <c r="D421" s="77"/>
    </row>
    <row r="422" spans="1:4" ht="37.5" x14ac:dyDescent="0.2">
      <c r="A422" s="5" t="s">
        <v>69</v>
      </c>
      <c r="B422" s="2">
        <f>SUBTOTAL(9,B419:B421)</f>
        <v>4374.6480000000001</v>
      </c>
      <c r="C422" s="77"/>
      <c r="D422" s="77"/>
    </row>
    <row r="423" spans="1:4" ht="18.75" customHeight="1" x14ac:dyDescent="0.2">
      <c r="A423" s="260" t="s">
        <v>11</v>
      </c>
      <c r="B423" s="260"/>
      <c r="C423" s="260"/>
      <c r="D423" s="260"/>
    </row>
    <row r="424" spans="1:4" ht="20.25" customHeight="1" x14ac:dyDescent="0.2">
      <c r="A424" s="269" t="s">
        <v>4</v>
      </c>
      <c r="B424" s="269"/>
      <c r="C424" s="269"/>
      <c r="D424" s="269"/>
    </row>
    <row r="425" spans="1:4" s="10" customFormat="1" ht="56.25" hidden="1" customHeight="1" x14ac:dyDescent="0.2">
      <c r="A425" s="5"/>
      <c r="B425" s="77"/>
      <c r="C425" s="77"/>
      <c r="D425" s="77"/>
    </row>
    <row r="426" spans="1:4" s="10" customFormat="1" ht="56.25" hidden="1" customHeight="1" x14ac:dyDescent="0.2">
      <c r="A426" s="5"/>
      <c r="B426" s="77"/>
      <c r="C426" s="77"/>
      <c r="D426" s="77"/>
    </row>
    <row r="427" spans="1:4" s="10" customFormat="1" ht="56.25" hidden="1" customHeight="1" x14ac:dyDescent="0.2">
      <c r="A427" s="5"/>
      <c r="B427" s="77"/>
      <c r="C427" s="77"/>
      <c r="D427" s="77"/>
    </row>
    <row r="428" spans="1:4" s="10" customFormat="1" x14ac:dyDescent="0.2">
      <c r="A428" s="9" t="s">
        <v>12</v>
      </c>
      <c r="B428" s="6">
        <v>8000</v>
      </c>
      <c r="C428" s="77"/>
      <c r="D428" s="77"/>
    </row>
    <row r="429" spans="1:4" ht="18" customHeight="1" x14ac:dyDescent="0.2">
      <c r="A429" s="5" t="s">
        <v>2</v>
      </c>
      <c r="B429" s="94"/>
      <c r="C429" s="77"/>
      <c r="D429" s="77"/>
    </row>
    <row r="430" spans="1:4" ht="18" customHeight="1" x14ac:dyDescent="0.2">
      <c r="A430" s="5" t="s">
        <v>3</v>
      </c>
      <c r="B430" s="6">
        <f>SUBTOTAL(9,B425:B428)</f>
        <v>8000</v>
      </c>
      <c r="C430" s="77"/>
      <c r="D430" s="77"/>
    </row>
    <row r="431" spans="1:4" ht="37.5" x14ac:dyDescent="0.2">
      <c r="A431" s="5" t="s">
        <v>45</v>
      </c>
      <c r="B431" s="6">
        <f>SUBTOTAL(9,B425:B430)</f>
        <v>8000</v>
      </c>
      <c r="C431" s="77">
        <f>SUBTOTAL(9,C425:C428)</f>
        <v>0</v>
      </c>
      <c r="D431" s="77">
        <f>SUBTOTAL(9,D425:D428)</f>
        <v>0</v>
      </c>
    </row>
    <row r="432" spans="1:4" ht="18.75" customHeight="1" x14ac:dyDescent="0.2">
      <c r="A432" s="260" t="s">
        <v>260</v>
      </c>
      <c r="B432" s="260"/>
      <c r="C432" s="260"/>
      <c r="D432" s="260"/>
    </row>
    <row r="433" spans="1:4" x14ac:dyDescent="0.2">
      <c r="A433" s="269" t="s">
        <v>4</v>
      </c>
      <c r="B433" s="269"/>
      <c r="C433" s="269"/>
      <c r="D433" s="269"/>
    </row>
    <row r="434" spans="1:4" ht="37.5" x14ac:dyDescent="0.2">
      <c r="A434" s="5" t="s">
        <v>300</v>
      </c>
      <c r="B434" s="43">
        <v>113300</v>
      </c>
      <c r="C434" s="43">
        <v>11</v>
      </c>
      <c r="D434" s="99"/>
    </row>
    <row r="435" spans="1:4" x14ac:dyDescent="0.2">
      <c r="A435" s="5" t="s">
        <v>2</v>
      </c>
      <c r="B435" s="94"/>
      <c r="C435" s="77"/>
      <c r="D435" s="77"/>
    </row>
    <row r="436" spans="1:4" ht="18.75" customHeight="1" x14ac:dyDescent="0.2">
      <c r="A436" s="69" t="s">
        <v>3</v>
      </c>
      <c r="B436" s="6">
        <f>SUBTOTAL(9,B434:B435)</f>
        <v>113300</v>
      </c>
      <c r="C436" s="6">
        <f>SUBTOTAL(9,C434:C435)</f>
        <v>11</v>
      </c>
      <c r="D436" s="77">
        <f>SUBTOTAL(9,D434:D435)</f>
        <v>0</v>
      </c>
    </row>
    <row r="437" spans="1:4" ht="37.5" x14ac:dyDescent="0.2">
      <c r="A437" s="5" t="s">
        <v>261</v>
      </c>
      <c r="B437" s="6">
        <f>SUBTOTAL(9,B434:B436)</f>
        <v>113300</v>
      </c>
      <c r="C437" s="6">
        <f>SUBTOTAL(9,C434:C436)</f>
        <v>11</v>
      </c>
      <c r="D437" s="77">
        <f>SUBTOTAL(9,D434:D436)</f>
        <v>0</v>
      </c>
    </row>
    <row r="438" spans="1:4" ht="21.75" customHeight="1" x14ac:dyDescent="0.2">
      <c r="A438" s="69" t="s">
        <v>71</v>
      </c>
      <c r="B438" s="2">
        <f>SUBTOTAL(9,B419:B437)</f>
        <v>125674.648</v>
      </c>
      <c r="C438" s="6">
        <f>SUBTOTAL(9,C419:C437)</f>
        <v>11</v>
      </c>
      <c r="D438" s="77">
        <f>SUBTOTAL(9,D419:D437)</f>
        <v>0</v>
      </c>
    </row>
    <row r="439" spans="1:4" x14ac:dyDescent="0.2">
      <c r="A439" s="260" t="s">
        <v>33</v>
      </c>
      <c r="B439" s="260"/>
      <c r="C439" s="260"/>
      <c r="D439" s="260"/>
    </row>
    <row r="440" spans="1:4" ht="18.75" customHeight="1" x14ac:dyDescent="0.2">
      <c r="A440" s="260" t="s">
        <v>8</v>
      </c>
      <c r="B440" s="260"/>
      <c r="C440" s="260"/>
      <c r="D440" s="260"/>
    </row>
    <row r="441" spans="1:4" ht="20.25" customHeight="1" x14ac:dyDescent="0.2">
      <c r="A441" s="269" t="s">
        <v>4</v>
      </c>
      <c r="B441" s="269"/>
      <c r="C441" s="269"/>
      <c r="D441" s="269"/>
    </row>
    <row r="442" spans="1:4" ht="37.5" x14ac:dyDescent="0.2">
      <c r="A442" s="9" t="s">
        <v>201</v>
      </c>
      <c r="B442" s="6">
        <v>16000</v>
      </c>
      <c r="C442" s="93"/>
      <c r="D442" s="93"/>
    </row>
    <row r="443" spans="1:4" s="10" customFormat="1" x14ac:dyDescent="0.2">
      <c r="A443" s="9" t="s">
        <v>12</v>
      </c>
      <c r="B443" s="6">
        <v>2100</v>
      </c>
      <c r="C443" s="77"/>
      <c r="D443" s="77"/>
    </row>
    <row r="444" spans="1:4" ht="18.75" customHeight="1" x14ac:dyDescent="0.2">
      <c r="A444" s="5" t="s">
        <v>2</v>
      </c>
      <c r="B444" s="45"/>
      <c r="C444" s="77"/>
      <c r="D444" s="77"/>
    </row>
    <row r="445" spans="1:4" x14ac:dyDescent="0.2">
      <c r="A445" s="5" t="s">
        <v>3</v>
      </c>
      <c r="B445" s="6">
        <f>SUBTOTAL(9,B442:B443)</f>
        <v>18100</v>
      </c>
      <c r="C445" s="77">
        <f>SUBTOTAL(9,C442:C443)</f>
        <v>0</v>
      </c>
      <c r="D445" s="77">
        <f>SUBTOTAL(9,D442:D443)</f>
        <v>0</v>
      </c>
    </row>
    <row r="446" spans="1:4" ht="41.25" customHeight="1" x14ac:dyDescent="0.2">
      <c r="A446" s="5" t="s">
        <v>69</v>
      </c>
      <c r="B446" s="6">
        <f>SUBTOTAL(9,B442:B445)</f>
        <v>18100</v>
      </c>
      <c r="C446" s="77">
        <f>SUBTOTAL(9,C442:C445)</f>
        <v>0</v>
      </c>
      <c r="D446" s="77">
        <f>SUBTOTAL(9,D442:D445)</f>
        <v>0</v>
      </c>
    </row>
    <row r="447" spans="1:4" ht="18.75" customHeight="1" x14ac:dyDescent="0.2">
      <c r="A447" s="260" t="s">
        <v>11</v>
      </c>
      <c r="B447" s="260"/>
      <c r="C447" s="260"/>
      <c r="D447" s="260"/>
    </row>
    <row r="448" spans="1:4" ht="20.25" customHeight="1" x14ac:dyDescent="0.2">
      <c r="A448" s="269" t="s">
        <v>4</v>
      </c>
      <c r="B448" s="269"/>
      <c r="C448" s="269"/>
      <c r="D448" s="269"/>
    </row>
    <row r="449" spans="1:4" ht="44.25" customHeight="1" x14ac:dyDescent="0.2">
      <c r="A449" s="5" t="s">
        <v>132</v>
      </c>
      <c r="B449" s="2">
        <v>3461.0540000000001</v>
      </c>
      <c r="C449" s="93"/>
      <c r="D449" s="93"/>
    </row>
    <row r="450" spans="1:4" ht="44.25" customHeight="1" x14ac:dyDescent="0.2">
      <c r="A450" s="5" t="s">
        <v>82</v>
      </c>
      <c r="B450" s="2">
        <v>71538.945999999996</v>
      </c>
      <c r="C450" s="2">
        <v>0.34799999999999998</v>
      </c>
      <c r="D450" s="4">
        <v>152.36000000000001</v>
      </c>
    </row>
    <row r="451" spans="1:4" ht="44.25" customHeight="1" x14ac:dyDescent="0.2">
      <c r="A451" s="5" t="s">
        <v>202</v>
      </c>
      <c r="B451" s="6">
        <v>1000</v>
      </c>
      <c r="C451" s="93"/>
      <c r="D451" s="93"/>
    </row>
    <row r="452" spans="1:4" ht="44.25" customHeight="1" x14ac:dyDescent="0.2">
      <c r="A452" s="5" t="s">
        <v>203</v>
      </c>
      <c r="B452" s="13">
        <v>51000</v>
      </c>
      <c r="C452" s="32"/>
      <c r="D452" s="32"/>
    </row>
    <row r="453" spans="1:4" ht="44.25" customHeight="1" x14ac:dyDescent="0.2">
      <c r="A453" s="5" t="s">
        <v>204</v>
      </c>
      <c r="B453" s="6">
        <v>1000</v>
      </c>
      <c r="C453" s="93"/>
      <c r="D453" s="93"/>
    </row>
    <row r="454" spans="1:4" x14ac:dyDescent="0.2">
      <c r="A454" s="9" t="s">
        <v>12</v>
      </c>
      <c r="B454" s="6">
        <v>195</v>
      </c>
      <c r="C454" s="93"/>
      <c r="D454" s="93"/>
    </row>
    <row r="455" spans="1:4" x14ac:dyDescent="0.2">
      <c r="A455" s="5" t="s">
        <v>2</v>
      </c>
      <c r="B455" s="94"/>
      <c r="C455" s="77"/>
      <c r="D455" s="77"/>
    </row>
    <row r="456" spans="1:4" x14ac:dyDescent="0.2">
      <c r="A456" s="5" t="s">
        <v>3</v>
      </c>
      <c r="B456" s="6">
        <f>SUBTOTAL(9,B449:B454)</f>
        <v>128195</v>
      </c>
      <c r="C456" s="2">
        <f>SUBTOTAL(9,C449:C454)</f>
        <v>0.34799999999999998</v>
      </c>
      <c r="D456" s="4">
        <f>SUBTOTAL(9,D449:D454)</f>
        <v>152.36000000000001</v>
      </c>
    </row>
    <row r="457" spans="1:4" ht="42.75" customHeight="1" x14ac:dyDescent="0.2">
      <c r="A457" s="5" t="s">
        <v>45</v>
      </c>
      <c r="B457" s="6">
        <f>SUBTOTAL(9,B449:B456)</f>
        <v>128195</v>
      </c>
      <c r="C457" s="2">
        <f>SUBTOTAL(9,C449:C456)</f>
        <v>0.34799999999999998</v>
      </c>
      <c r="D457" s="4">
        <f>SUBTOTAL(9,D449:D456)</f>
        <v>152.36000000000001</v>
      </c>
    </row>
    <row r="458" spans="1:4" ht="18.75" customHeight="1" x14ac:dyDescent="0.2">
      <c r="A458" s="260" t="s">
        <v>260</v>
      </c>
      <c r="B458" s="260"/>
      <c r="C458" s="260"/>
      <c r="D458" s="260"/>
    </row>
    <row r="459" spans="1:4" x14ac:dyDescent="0.2">
      <c r="A459" s="269" t="s">
        <v>4</v>
      </c>
      <c r="B459" s="269"/>
      <c r="C459" s="269"/>
      <c r="D459" s="269"/>
    </row>
    <row r="460" spans="1:4" ht="37.5" x14ac:dyDescent="0.2">
      <c r="A460" s="5" t="s">
        <v>266</v>
      </c>
      <c r="B460" s="6">
        <v>200</v>
      </c>
      <c r="C460" s="93"/>
      <c r="D460" s="93"/>
    </row>
    <row r="461" spans="1:4" ht="37.5" x14ac:dyDescent="0.2">
      <c r="A461" s="5" t="s">
        <v>267</v>
      </c>
      <c r="B461" s="6">
        <v>200</v>
      </c>
      <c r="C461" s="93"/>
      <c r="D461" s="93"/>
    </row>
    <row r="462" spans="1:4" ht="36.75" customHeight="1" x14ac:dyDescent="0.2">
      <c r="A462" s="5" t="s">
        <v>264</v>
      </c>
      <c r="B462" s="6">
        <v>200</v>
      </c>
      <c r="C462" s="93"/>
      <c r="D462" s="93"/>
    </row>
    <row r="463" spans="1:4" ht="36.75" customHeight="1" x14ac:dyDescent="0.2">
      <c r="A463" s="5" t="s">
        <v>265</v>
      </c>
      <c r="B463" s="6">
        <v>200</v>
      </c>
      <c r="C463" s="93"/>
      <c r="D463" s="93"/>
    </row>
    <row r="464" spans="1:4" ht="36.75" customHeight="1" x14ac:dyDescent="0.2">
      <c r="A464" s="5" t="s">
        <v>268</v>
      </c>
      <c r="B464" s="6">
        <v>200</v>
      </c>
      <c r="C464" s="93"/>
      <c r="D464" s="93"/>
    </row>
    <row r="465" spans="1:4" ht="36.75" customHeight="1" x14ac:dyDescent="0.2">
      <c r="A465" s="5" t="s">
        <v>269</v>
      </c>
      <c r="B465" s="6">
        <v>200</v>
      </c>
      <c r="C465" s="93"/>
      <c r="D465" s="93"/>
    </row>
    <row r="466" spans="1:4" ht="36.75" customHeight="1" x14ac:dyDescent="0.2">
      <c r="A466" s="5" t="s">
        <v>205</v>
      </c>
      <c r="B466" s="6">
        <v>200</v>
      </c>
      <c r="C466" s="77"/>
      <c r="D466" s="77"/>
    </row>
    <row r="467" spans="1:4" ht="36.75" customHeight="1" x14ac:dyDescent="0.2">
      <c r="A467" s="5" t="s">
        <v>206</v>
      </c>
      <c r="B467" s="6">
        <v>200</v>
      </c>
      <c r="C467" s="77"/>
      <c r="D467" s="77"/>
    </row>
    <row r="468" spans="1:4" ht="36.75" customHeight="1" x14ac:dyDescent="0.2">
      <c r="A468" s="5" t="s">
        <v>207</v>
      </c>
      <c r="B468" s="6">
        <v>200</v>
      </c>
      <c r="C468" s="77"/>
      <c r="D468" s="77"/>
    </row>
    <row r="469" spans="1:4" ht="40.5" customHeight="1" x14ac:dyDescent="0.2">
      <c r="A469" s="5" t="s">
        <v>208</v>
      </c>
      <c r="B469" s="6">
        <v>10200</v>
      </c>
      <c r="C469" s="6">
        <v>1.5</v>
      </c>
      <c r="D469" s="77"/>
    </row>
    <row r="470" spans="1:4" ht="36.75" customHeight="1" x14ac:dyDescent="0.2">
      <c r="A470" s="5" t="s">
        <v>313</v>
      </c>
      <c r="B470" s="6">
        <v>9000</v>
      </c>
      <c r="C470" s="6">
        <v>1.5</v>
      </c>
      <c r="D470" s="77"/>
    </row>
    <row r="471" spans="1:4" ht="36.75" customHeight="1" x14ac:dyDescent="0.2">
      <c r="A471" s="5" t="s">
        <v>209</v>
      </c>
      <c r="B471" s="6">
        <v>10100</v>
      </c>
      <c r="C471" s="6">
        <v>1.5</v>
      </c>
      <c r="D471" s="77"/>
    </row>
    <row r="472" spans="1:4" ht="36.75" customHeight="1" x14ac:dyDescent="0.2">
      <c r="A472" s="5" t="s">
        <v>210</v>
      </c>
      <c r="B472" s="6">
        <v>10100</v>
      </c>
      <c r="C472" s="6">
        <v>1.5</v>
      </c>
      <c r="D472" s="77"/>
    </row>
    <row r="473" spans="1:4" ht="36.75" customHeight="1" x14ac:dyDescent="0.2">
      <c r="A473" s="5" t="s">
        <v>211</v>
      </c>
      <c r="B473" s="6">
        <v>100</v>
      </c>
      <c r="C473" s="6"/>
      <c r="D473" s="77"/>
    </row>
    <row r="474" spans="1:4" ht="36.75" customHeight="1" x14ac:dyDescent="0.2">
      <c r="A474" s="5" t="s">
        <v>133</v>
      </c>
      <c r="B474" s="6">
        <v>10100</v>
      </c>
      <c r="C474" s="6">
        <v>3</v>
      </c>
      <c r="D474" s="77"/>
    </row>
    <row r="475" spans="1:4" x14ac:dyDescent="0.2">
      <c r="A475" s="5" t="s">
        <v>2</v>
      </c>
      <c r="B475" s="45"/>
      <c r="C475" s="6"/>
      <c r="D475" s="77"/>
    </row>
    <row r="476" spans="1:4" x14ac:dyDescent="0.2">
      <c r="A476" s="69" t="s">
        <v>3</v>
      </c>
      <c r="B476" s="6">
        <f>SUBTOTAL(9,B460:B474)</f>
        <v>51400</v>
      </c>
      <c r="C476" s="6">
        <f>SUBTOTAL(9,C460:C474)</f>
        <v>9</v>
      </c>
      <c r="D476" s="77">
        <f>SUBTOTAL(9,D460:D474)</f>
        <v>0</v>
      </c>
    </row>
    <row r="477" spans="1:4" ht="37.5" x14ac:dyDescent="0.2">
      <c r="A477" s="5" t="s">
        <v>261</v>
      </c>
      <c r="B477" s="6">
        <f>SUBTOTAL(9,B460:B476)</f>
        <v>51400</v>
      </c>
      <c r="C477" s="6">
        <f>SUBTOTAL(9,C460:C476)</f>
        <v>9</v>
      </c>
      <c r="D477" s="77">
        <f>SUBTOTAL(9,D460:D476)</f>
        <v>0</v>
      </c>
    </row>
    <row r="478" spans="1:4" ht="27" customHeight="1" x14ac:dyDescent="0.2">
      <c r="A478" s="5" t="s">
        <v>70</v>
      </c>
      <c r="B478" s="6">
        <f>SUBTOTAL(9,B441:B477)</f>
        <v>197695</v>
      </c>
      <c r="C478" s="2">
        <f>SUBTOTAL(9,C441:C477)</f>
        <v>9.347999999999999</v>
      </c>
      <c r="D478" s="4">
        <f>SUBTOTAL(9,D441:D477)</f>
        <v>152.36000000000001</v>
      </c>
    </row>
    <row r="479" spans="1:4" x14ac:dyDescent="0.2">
      <c r="A479" s="260" t="s">
        <v>23</v>
      </c>
      <c r="B479" s="260"/>
      <c r="C479" s="260"/>
      <c r="D479" s="260"/>
    </row>
    <row r="480" spans="1:4" ht="18.75" customHeight="1" x14ac:dyDescent="0.2">
      <c r="A480" s="260" t="s">
        <v>8</v>
      </c>
      <c r="B480" s="260"/>
      <c r="C480" s="260"/>
      <c r="D480" s="260"/>
    </row>
    <row r="481" spans="1:4" ht="20.25" customHeight="1" x14ac:dyDescent="0.2">
      <c r="A481" s="269" t="s">
        <v>4</v>
      </c>
      <c r="B481" s="269"/>
      <c r="C481" s="269"/>
      <c r="D481" s="269"/>
    </row>
    <row r="482" spans="1:4" ht="81" customHeight="1" x14ac:dyDescent="0.2">
      <c r="A482" s="12" t="s">
        <v>212</v>
      </c>
      <c r="B482" s="13">
        <v>1000</v>
      </c>
      <c r="C482" s="101"/>
      <c r="D482" s="32"/>
    </row>
    <row r="483" spans="1:4" ht="56.25" x14ac:dyDescent="0.2">
      <c r="A483" s="5" t="s">
        <v>213</v>
      </c>
      <c r="B483" s="13">
        <v>1000</v>
      </c>
      <c r="C483" s="101"/>
      <c r="D483" s="32"/>
    </row>
    <row r="484" spans="1:4" ht="56.25" x14ac:dyDescent="0.2">
      <c r="A484" s="5" t="s">
        <v>214</v>
      </c>
      <c r="B484" s="13">
        <v>1000</v>
      </c>
      <c r="C484" s="101"/>
      <c r="D484" s="32"/>
    </row>
    <row r="485" spans="1:4" ht="56.25" x14ac:dyDescent="0.2">
      <c r="A485" s="5" t="s">
        <v>215</v>
      </c>
      <c r="B485" s="13">
        <v>1000</v>
      </c>
      <c r="C485" s="101"/>
      <c r="D485" s="32"/>
    </row>
    <row r="486" spans="1:4" s="10" customFormat="1" x14ac:dyDescent="0.2">
      <c r="A486" s="5" t="s">
        <v>12</v>
      </c>
      <c r="B486" s="6">
        <v>5000</v>
      </c>
      <c r="C486" s="77"/>
      <c r="D486" s="77"/>
    </row>
    <row r="487" spans="1:4" x14ac:dyDescent="0.2">
      <c r="A487" s="5" t="s">
        <v>2</v>
      </c>
      <c r="B487" s="45"/>
      <c r="C487" s="77"/>
      <c r="D487" s="77"/>
    </row>
    <row r="488" spans="1:4" x14ac:dyDescent="0.2">
      <c r="A488" s="69" t="s">
        <v>3</v>
      </c>
      <c r="B488" s="6">
        <f>SUBTOTAL(9,B481:B486)</f>
        <v>9000</v>
      </c>
      <c r="C488" s="77"/>
      <c r="D488" s="77"/>
    </row>
    <row r="489" spans="1:4" ht="37.5" x14ac:dyDescent="0.2">
      <c r="A489" s="5" t="s">
        <v>50</v>
      </c>
      <c r="B489" s="6">
        <f>SUBTOTAL(9,B482:B486)</f>
        <v>9000</v>
      </c>
      <c r="C489" s="77">
        <f>SUBTOTAL(9,C486:C486)</f>
        <v>0</v>
      </c>
      <c r="D489" s="77">
        <f>SUBTOTAL(9,D486:D486)</f>
        <v>0</v>
      </c>
    </row>
    <row r="490" spans="1:4" ht="18.75" customHeight="1" x14ac:dyDescent="0.2">
      <c r="A490" s="260" t="s">
        <v>11</v>
      </c>
      <c r="B490" s="260"/>
      <c r="C490" s="260"/>
      <c r="D490" s="260"/>
    </row>
    <row r="491" spans="1:4" ht="20.25" customHeight="1" x14ac:dyDescent="0.2">
      <c r="A491" s="269" t="s">
        <v>4</v>
      </c>
      <c r="B491" s="269"/>
      <c r="C491" s="269"/>
      <c r="D491" s="269"/>
    </row>
    <row r="492" spans="1:4" ht="56.25" x14ac:dyDescent="0.2">
      <c r="A492" s="5" t="s">
        <v>387</v>
      </c>
      <c r="B492" s="6">
        <v>900</v>
      </c>
      <c r="C492" s="77"/>
      <c r="D492" s="6">
        <v>53</v>
      </c>
    </row>
    <row r="493" spans="1:4" ht="56.25" x14ac:dyDescent="0.2">
      <c r="A493" s="5" t="s">
        <v>388</v>
      </c>
      <c r="B493" s="6">
        <v>10803</v>
      </c>
      <c r="C493" s="6">
        <v>1.6</v>
      </c>
      <c r="D493" s="77"/>
    </row>
    <row r="494" spans="1:4" ht="37.5" x14ac:dyDescent="0.2">
      <c r="A494" s="5" t="s">
        <v>389</v>
      </c>
      <c r="B494" s="6">
        <v>850</v>
      </c>
      <c r="C494" s="77"/>
      <c r="D494" s="6">
        <v>24</v>
      </c>
    </row>
    <row r="495" spans="1:4" ht="37.5" x14ac:dyDescent="0.2">
      <c r="A495" s="5" t="s">
        <v>390</v>
      </c>
      <c r="B495" s="6">
        <v>20343</v>
      </c>
      <c r="C495" s="6">
        <v>1.4</v>
      </c>
      <c r="D495" s="77"/>
    </row>
    <row r="496" spans="1:4" ht="37.5" x14ac:dyDescent="0.2">
      <c r="A496" s="5" t="s">
        <v>391</v>
      </c>
      <c r="B496" s="6">
        <v>13251</v>
      </c>
      <c r="C496" s="6">
        <v>0.5</v>
      </c>
      <c r="D496" s="77"/>
    </row>
    <row r="497" spans="1:4" ht="37.5" x14ac:dyDescent="0.2">
      <c r="A497" s="5" t="s">
        <v>392</v>
      </c>
      <c r="B497" s="2">
        <v>18053.473000000002</v>
      </c>
      <c r="C497" s="77"/>
      <c r="D497" s="77"/>
    </row>
    <row r="498" spans="1:4" x14ac:dyDescent="0.2">
      <c r="A498" s="5" t="s">
        <v>12</v>
      </c>
      <c r="B498" s="6">
        <v>5000</v>
      </c>
      <c r="C498" s="77"/>
      <c r="D498" s="77"/>
    </row>
    <row r="499" spans="1:4" ht="24" customHeight="1" x14ac:dyDescent="0.2">
      <c r="A499" s="5" t="s">
        <v>2</v>
      </c>
      <c r="B499" s="94"/>
      <c r="C499" s="77"/>
      <c r="D499" s="77"/>
    </row>
    <row r="500" spans="1:4" ht="18.75" customHeight="1" x14ac:dyDescent="0.2">
      <c r="A500" s="69" t="s">
        <v>3</v>
      </c>
      <c r="B500" s="8">
        <f>SUBTOTAL(9,B492:B498)</f>
        <v>69200.472999999998</v>
      </c>
      <c r="C500" s="19">
        <f>SUBTOTAL(9,C492:C498)</f>
        <v>3.5</v>
      </c>
      <c r="D500" s="19">
        <f>SUBTOTAL(9,D492:D498)</f>
        <v>77</v>
      </c>
    </row>
    <row r="501" spans="1:4" ht="24" customHeight="1" x14ac:dyDescent="0.2">
      <c r="A501" s="269" t="s">
        <v>6</v>
      </c>
      <c r="B501" s="269"/>
      <c r="C501" s="269"/>
      <c r="D501" s="269"/>
    </row>
    <row r="502" spans="1:4" ht="24" customHeight="1" x14ac:dyDescent="0.2">
      <c r="A502" s="5" t="s">
        <v>12</v>
      </c>
      <c r="B502" s="6">
        <v>500</v>
      </c>
      <c r="C502" s="77"/>
      <c r="D502" s="77"/>
    </row>
    <row r="503" spans="1:4" ht="24" customHeight="1" x14ac:dyDescent="0.2">
      <c r="A503" s="5" t="s">
        <v>2</v>
      </c>
      <c r="B503" s="6"/>
      <c r="C503" s="77"/>
      <c r="D503" s="77"/>
    </row>
    <row r="504" spans="1:4" ht="24" customHeight="1" x14ac:dyDescent="0.2">
      <c r="A504" s="69" t="s">
        <v>3</v>
      </c>
      <c r="B504" s="19">
        <f>SUBTOTAL(9,B502:B502)</f>
        <v>500</v>
      </c>
      <c r="C504" s="79">
        <f>SUBTOTAL(9,C502:C502)</f>
        <v>0</v>
      </c>
      <c r="D504" s="79">
        <f>SUBTOTAL(9,D502:D502)</f>
        <v>0</v>
      </c>
    </row>
    <row r="505" spans="1:4" ht="41.25" customHeight="1" x14ac:dyDescent="0.2">
      <c r="A505" s="5" t="s">
        <v>45</v>
      </c>
      <c r="B505" s="8">
        <f>SUBTOTAL(9,B492:B504)</f>
        <v>69700.472999999998</v>
      </c>
      <c r="C505" s="19">
        <f>SUBTOTAL(9,C492:C504)</f>
        <v>3.5</v>
      </c>
      <c r="D505" s="19">
        <f>SUBTOTAL(9,D492:D504)</f>
        <v>77</v>
      </c>
    </row>
    <row r="506" spans="1:4" ht="18.75" customHeight="1" x14ac:dyDescent="0.2">
      <c r="A506" s="260" t="s">
        <v>260</v>
      </c>
      <c r="B506" s="260"/>
      <c r="C506" s="260"/>
      <c r="D506" s="260"/>
    </row>
    <row r="507" spans="1:4" ht="20.25" customHeight="1" x14ac:dyDescent="0.2">
      <c r="A507" s="269" t="s">
        <v>4</v>
      </c>
      <c r="B507" s="269"/>
      <c r="C507" s="269"/>
      <c r="D507" s="269"/>
    </row>
    <row r="508" spans="1:4" s="10" customFormat="1" ht="37.5" x14ac:dyDescent="0.2">
      <c r="A508" s="7" t="s">
        <v>307</v>
      </c>
      <c r="B508" s="6">
        <v>65000</v>
      </c>
      <c r="C508" s="6">
        <v>5</v>
      </c>
      <c r="D508" s="79"/>
    </row>
    <row r="509" spans="1:4" s="10" customFormat="1" ht="37.5" x14ac:dyDescent="0.2">
      <c r="A509" s="7" t="s">
        <v>177</v>
      </c>
      <c r="B509" s="6">
        <v>25000</v>
      </c>
      <c r="C509" s="6">
        <v>2.5</v>
      </c>
      <c r="D509" s="79"/>
    </row>
    <row r="510" spans="1:4" s="10" customFormat="1" ht="45.75" customHeight="1" x14ac:dyDescent="0.2">
      <c r="A510" s="7" t="s">
        <v>216</v>
      </c>
      <c r="B510" s="6">
        <v>1000</v>
      </c>
      <c r="C510" s="6"/>
      <c r="D510" s="77"/>
    </row>
    <row r="511" spans="1:4" s="10" customFormat="1" ht="93.75" x14ac:dyDescent="0.3">
      <c r="A511" s="54" t="s">
        <v>309</v>
      </c>
      <c r="B511" s="6">
        <v>98400</v>
      </c>
      <c r="C511" s="6">
        <v>13</v>
      </c>
      <c r="D511" s="77"/>
    </row>
    <row r="512" spans="1:4" x14ac:dyDescent="0.2">
      <c r="A512" s="9" t="s">
        <v>2</v>
      </c>
      <c r="B512" s="67"/>
      <c r="C512" s="19"/>
      <c r="D512" s="79"/>
    </row>
    <row r="513" spans="1:4" ht="26.25" customHeight="1" x14ac:dyDescent="0.2">
      <c r="A513" s="69" t="s">
        <v>3</v>
      </c>
      <c r="B513" s="19">
        <f>SUBTOTAL(9,B508:B511)</f>
        <v>189400</v>
      </c>
      <c r="C513" s="19">
        <f>SUBTOTAL(9,C508:C511)</f>
        <v>20.5</v>
      </c>
      <c r="D513" s="79">
        <f>SUBTOTAL(9,D508:D511)</f>
        <v>0</v>
      </c>
    </row>
    <row r="514" spans="1:4" ht="45" customHeight="1" x14ac:dyDescent="0.2">
      <c r="A514" s="5" t="s">
        <v>261</v>
      </c>
      <c r="B514" s="6">
        <f>SUBTOTAL(9,B508:B513)</f>
        <v>189400</v>
      </c>
      <c r="C514" s="6">
        <f>SUBTOTAL(9,C508:C513)</f>
        <v>20.5</v>
      </c>
      <c r="D514" s="77">
        <f>SUBTOTAL(9,D508:D513)</f>
        <v>0</v>
      </c>
    </row>
    <row r="515" spans="1:4" ht="29.25" customHeight="1" x14ac:dyDescent="0.2">
      <c r="A515" s="69" t="s">
        <v>52</v>
      </c>
      <c r="B515" s="2">
        <f>SUBTOTAL(9,B481:B514)</f>
        <v>268100.473</v>
      </c>
      <c r="C515" s="6">
        <f>SUBTOTAL(9,C481:C514)</f>
        <v>24</v>
      </c>
      <c r="D515" s="6">
        <f>SUBTOTAL(9,D481:D514)</f>
        <v>77</v>
      </c>
    </row>
    <row r="516" spans="1:4" x14ac:dyDescent="0.2">
      <c r="A516" s="260" t="s">
        <v>24</v>
      </c>
      <c r="B516" s="260"/>
      <c r="C516" s="260"/>
      <c r="D516" s="260"/>
    </row>
    <row r="517" spans="1:4" ht="18.75" customHeight="1" x14ac:dyDescent="0.2">
      <c r="A517" s="260" t="s">
        <v>11</v>
      </c>
      <c r="B517" s="260"/>
      <c r="C517" s="260"/>
      <c r="D517" s="260"/>
    </row>
    <row r="518" spans="1:4" x14ac:dyDescent="0.2">
      <c r="A518" s="269" t="s">
        <v>4</v>
      </c>
      <c r="B518" s="269"/>
      <c r="C518" s="269"/>
      <c r="D518" s="269"/>
    </row>
    <row r="519" spans="1:4" ht="42.75" customHeight="1" x14ac:dyDescent="0.2">
      <c r="A519" s="5" t="s">
        <v>83</v>
      </c>
      <c r="B519" s="6">
        <v>2200</v>
      </c>
      <c r="C519" s="6"/>
      <c r="D519" s="6">
        <v>311.39999999999998</v>
      </c>
    </row>
    <row r="520" spans="1:4" ht="42.75" customHeight="1" x14ac:dyDescent="0.2">
      <c r="A520" s="5" t="s">
        <v>217</v>
      </c>
      <c r="B520" s="6">
        <v>1000</v>
      </c>
      <c r="C520" s="6"/>
      <c r="D520" s="6"/>
    </row>
    <row r="521" spans="1:4" ht="18.75" customHeight="1" x14ac:dyDescent="0.2">
      <c r="A521" s="5" t="s">
        <v>2</v>
      </c>
      <c r="B521" s="6"/>
      <c r="C521" s="6"/>
      <c r="D521" s="6"/>
    </row>
    <row r="522" spans="1:4" x14ac:dyDescent="0.2">
      <c r="A522" s="69" t="s">
        <v>3</v>
      </c>
      <c r="B522" s="19">
        <f>SUBTOTAL(9,B519:B520)</f>
        <v>3200</v>
      </c>
      <c r="C522" s="19">
        <f>SUBTOTAL(9,C519:C520)</f>
        <v>0</v>
      </c>
      <c r="D522" s="19">
        <f>SUBTOTAL(9,D519:D520)</f>
        <v>311.39999999999998</v>
      </c>
    </row>
    <row r="523" spans="1:4" ht="37.5" x14ac:dyDescent="0.2">
      <c r="A523" s="5" t="s">
        <v>45</v>
      </c>
      <c r="B523" s="6">
        <f>SUBTOTAL(9,B519:B521)</f>
        <v>3200</v>
      </c>
      <c r="C523" s="6">
        <f>SUBTOTAL(9,C519:C521)</f>
        <v>0</v>
      </c>
      <c r="D523" s="6">
        <f>SUBTOTAL(9,D519:D521)</f>
        <v>311.39999999999998</v>
      </c>
    </row>
    <row r="524" spans="1:4" ht="18.75" customHeight="1" x14ac:dyDescent="0.2">
      <c r="A524" s="260" t="s">
        <v>260</v>
      </c>
      <c r="B524" s="260"/>
      <c r="C524" s="260"/>
      <c r="D524" s="260"/>
    </row>
    <row r="525" spans="1:4" ht="20.25" customHeight="1" x14ac:dyDescent="0.2">
      <c r="A525" s="269" t="s">
        <v>4</v>
      </c>
      <c r="B525" s="269"/>
      <c r="C525" s="269"/>
      <c r="D525" s="269"/>
    </row>
    <row r="526" spans="1:4" ht="39" customHeight="1" x14ac:dyDescent="0.2">
      <c r="A526" s="5" t="s">
        <v>146</v>
      </c>
      <c r="B526" s="6">
        <v>25400</v>
      </c>
      <c r="C526" s="6">
        <v>5</v>
      </c>
      <c r="D526" s="6"/>
    </row>
    <row r="527" spans="1:4" ht="39" customHeight="1" x14ac:dyDescent="0.2">
      <c r="A527" s="5" t="s">
        <v>218</v>
      </c>
      <c r="B527" s="22">
        <v>13535.6</v>
      </c>
      <c r="C527" s="6">
        <v>2.5</v>
      </c>
      <c r="D527" s="6"/>
    </row>
    <row r="528" spans="1:4" ht="39" customHeight="1" x14ac:dyDescent="0.2">
      <c r="A528" s="5" t="s">
        <v>334</v>
      </c>
      <c r="B528" s="22">
        <v>6016.6</v>
      </c>
      <c r="C528" s="22">
        <v>1</v>
      </c>
      <c r="D528" s="6"/>
    </row>
    <row r="529" spans="1:4" ht="37.5" x14ac:dyDescent="0.2">
      <c r="A529" s="5" t="s">
        <v>147</v>
      </c>
      <c r="B529" s="6">
        <v>300</v>
      </c>
      <c r="C529" s="6"/>
      <c r="D529" s="6"/>
    </row>
    <row r="530" spans="1:4" ht="56.25" x14ac:dyDescent="0.2">
      <c r="A530" s="5" t="s">
        <v>219</v>
      </c>
      <c r="B530" s="6">
        <v>1020</v>
      </c>
      <c r="C530" s="6"/>
      <c r="D530" s="6"/>
    </row>
    <row r="531" spans="1:4" ht="37.5" x14ac:dyDescent="0.2">
      <c r="A531" s="5" t="s">
        <v>220</v>
      </c>
      <c r="B531" s="6">
        <v>5634.6</v>
      </c>
      <c r="C531" s="6">
        <v>1.4</v>
      </c>
      <c r="D531" s="6"/>
    </row>
    <row r="532" spans="1:4" ht="37.5" x14ac:dyDescent="0.2">
      <c r="A532" s="5" t="s">
        <v>148</v>
      </c>
      <c r="B532" s="6">
        <v>200</v>
      </c>
      <c r="C532" s="6"/>
      <c r="D532" s="6"/>
    </row>
    <row r="533" spans="1:4" ht="37.5" x14ac:dyDescent="0.2">
      <c r="A533" s="5" t="s">
        <v>149</v>
      </c>
      <c r="B533" s="6">
        <v>200</v>
      </c>
      <c r="C533" s="6"/>
      <c r="D533" s="6"/>
    </row>
    <row r="534" spans="1:4" ht="37.5" x14ac:dyDescent="0.2">
      <c r="A534" s="5" t="s">
        <v>317</v>
      </c>
      <c r="B534" s="6">
        <v>7400</v>
      </c>
      <c r="C534" s="6">
        <v>2</v>
      </c>
      <c r="D534" s="6"/>
    </row>
    <row r="535" spans="1:4" ht="56.25" x14ac:dyDescent="0.2">
      <c r="A535" s="5" t="s">
        <v>295</v>
      </c>
      <c r="B535" s="6">
        <v>1451</v>
      </c>
      <c r="C535" s="106"/>
      <c r="D535" s="106">
        <v>24</v>
      </c>
    </row>
    <row r="536" spans="1:4" ht="56.25" x14ac:dyDescent="0.2">
      <c r="A536" s="5" t="s">
        <v>296</v>
      </c>
      <c r="B536" s="6">
        <v>198</v>
      </c>
      <c r="C536" s="6"/>
      <c r="D536" s="6"/>
    </row>
    <row r="537" spans="1:4" s="10" customFormat="1" x14ac:dyDescent="0.2">
      <c r="A537" s="5" t="s">
        <v>2</v>
      </c>
      <c r="B537" s="45"/>
      <c r="C537" s="6"/>
      <c r="D537" s="6"/>
    </row>
    <row r="538" spans="1:4" x14ac:dyDescent="0.2">
      <c r="A538" s="9" t="s">
        <v>16</v>
      </c>
      <c r="B538" s="6">
        <f>SUBTOTAL(9,B526:B536)</f>
        <v>61355.799999999996</v>
      </c>
      <c r="C538" s="6">
        <f>SUBTOTAL(9,C526:C536)</f>
        <v>11.9</v>
      </c>
      <c r="D538" s="6">
        <f>SUBTOTAL(9,D526:D536)</f>
        <v>24</v>
      </c>
    </row>
    <row r="539" spans="1:4" x14ac:dyDescent="0.2">
      <c r="A539" s="269" t="s">
        <v>6</v>
      </c>
      <c r="B539" s="269"/>
      <c r="C539" s="269"/>
      <c r="D539" s="269"/>
    </row>
    <row r="540" spans="1:4" ht="37.5" x14ac:dyDescent="0.2">
      <c r="A540" s="9" t="s">
        <v>221</v>
      </c>
      <c r="B540" s="6">
        <v>150</v>
      </c>
      <c r="C540" s="6"/>
      <c r="D540" s="6"/>
    </row>
    <row r="541" spans="1:4" ht="37.5" x14ac:dyDescent="0.2">
      <c r="A541" s="9" t="s">
        <v>150</v>
      </c>
      <c r="B541" s="6">
        <v>150</v>
      </c>
      <c r="C541" s="6"/>
      <c r="D541" s="6"/>
    </row>
    <row r="542" spans="1:4" ht="37.5" x14ac:dyDescent="0.2">
      <c r="A542" s="9" t="s">
        <v>151</v>
      </c>
      <c r="B542" s="6">
        <v>150</v>
      </c>
      <c r="C542" s="6"/>
      <c r="D542" s="6"/>
    </row>
    <row r="543" spans="1:4" ht="37.5" x14ac:dyDescent="0.2">
      <c r="A543" s="9" t="s">
        <v>314</v>
      </c>
      <c r="B543" s="6">
        <v>150</v>
      </c>
      <c r="C543" s="6"/>
      <c r="D543" s="6"/>
    </row>
    <row r="544" spans="1:4" ht="37.5" x14ac:dyDescent="0.2">
      <c r="A544" s="9" t="s">
        <v>297</v>
      </c>
      <c r="B544" s="6">
        <v>150</v>
      </c>
      <c r="C544" s="6"/>
      <c r="D544" s="6"/>
    </row>
    <row r="545" spans="1:4" ht="37.5" x14ac:dyDescent="0.2">
      <c r="A545" s="74" t="s">
        <v>298</v>
      </c>
      <c r="B545" s="6">
        <v>150</v>
      </c>
      <c r="C545" s="6"/>
      <c r="D545" s="6"/>
    </row>
    <row r="546" spans="1:4" x14ac:dyDescent="0.2">
      <c r="A546" s="5" t="s">
        <v>2</v>
      </c>
      <c r="B546" s="6"/>
      <c r="C546" s="6"/>
      <c r="D546" s="6"/>
    </row>
    <row r="547" spans="1:4" x14ac:dyDescent="0.2">
      <c r="A547" s="9" t="s">
        <v>16</v>
      </c>
      <c r="B547" s="6">
        <f>SUBTOTAL(9,B540:B545)</f>
        <v>900</v>
      </c>
      <c r="C547" s="6">
        <f>SUBTOTAL(9,C540:C545)</f>
        <v>0</v>
      </c>
      <c r="D547" s="6">
        <f>SUBTOTAL(9,D540:D545)</f>
        <v>0</v>
      </c>
    </row>
    <row r="548" spans="1:4" ht="37.5" x14ac:dyDescent="0.2">
      <c r="A548" s="5" t="s">
        <v>261</v>
      </c>
      <c r="B548" s="6">
        <f>SUBTOTAL(9,B526:B547)</f>
        <v>62255.799999999996</v>
      </c>
      <c r="C548" s="6">
        <f>SUBTOTAL(9,C526:C547)</f>
        <v>11.9</v>
      </c>
      <c r="D548" s="6">
        <f>SUBTOTAL(9,D526:D547)</f>
        <v>24</v>
      </c>
    </row>
    <row r="549" spans="1:4" ht="25.5" customHeight="1" x14ac:dyDescent="0.2">
      <c r="A549" s="5" t="s">
        <v>46</v>
      </c>
      <c r="B549" s="6">
        <f>SUBTOTAL(9,B517:B548)</f>
        <v>65455.799999999996</v>
      </c>
      <c r="C549" s="6">
        <f>SUBTOTAL(9,C517:C548)</f>
        <v>11.9</v>
      </c>
      <c r="D549" s="6">
        <f>SUBTOTAL(9,D517:D548)</f>
        <v>335.4</v>
      </c>
    </row>
    <row r="550" spans="1:4" x14ac:dyDescent="0.2">
      <c r="A550" s="260" t="s">
        <v>40</v>
      </c>
      <c r="B550" s="260"/>
      <c r="C550" s="260"/>
      <c r="D550" s="260"/>
    </row>
    <row r="551" spans="1:4" ht="18.75" customHeight="1" x14ac:dyDescent="0.2">
      <c r="A551" s="260" t="s">
        <v>8</v>
      </c>
      <c r="B551" s="260"/>
      <c r="C551" s="260"/>
      <c r="D551" s="260"/>
    </row>
    <row r="552" spans="1:4" ht="20.25" customHeight="1" x14ac:dyDescent="0.2">
      <c r="A552" s="269" t="s">
        <v>4</v>
      </c>
      <c r="B552" s="269"/>
      <c r="C552" s="269"/>
      <c r="D552" s="269"/>
    </row>
    <row r="553" spans="1:4" ht="49.5" customHeight="1" x14ac:dyDescent="0.2">
      <c r="A553" s="9" t="s">
        <v>271</v>
      </c>
      <c r="B553" s="6">
        <v>20500</v>
      </c>
      <c r="C553" s="93"/>
      <c r="D553" s="93"/>
    </row>
    <row r="554" spans="1:4" s="10" customFormat="1" ht="35.25" customHeight="1" x14ac:dyDescent="0.2">
      <c r="A554" s="5" t="s">
        <v>7</v>
      </c>
      <c r="B554" s="6">
        <v>2250</v>
      </c>
      <c r="C554" s="77"/>
      <c r="D554" s="77"/>
    </row>
    <row r="555" spans="1:4" ht="18.75" customHeight="1" x14ac:dyDescent="0.2">
      <c r="A555" s="9" t="s">
        <v>2</v>
      </c>
      <c r="B555" s="45"/>
      <c r="C555" s="77"/>
      <c r="D555" s="77"/>
    </row>
    <row r="556" spans="1:4" x14ac:dyDescent="0.2">
      <c r="A556" s="9" t="s">
        <v>16</v>
      </c>
      <c r="B556" s="6">
        <f>SUBTOTAL(9,B553:B554)</f>
        <v>22750</v>
      </c>
      <c r="C556" s="77">
        <f>SUBTOTAL(9,C553:C554)</f>
        <v>0</v>
      </c>
      <c r="D556" s="77">
        <f>SUBTOTAL(9,D553:D554)</f>
        <v>0</v>
      </c>
    </row>
    <row r="557" spans="1:4" ht="38.25" customHeight="1" x14ac:dyDescent="0.2">
      <c r="A557" s="5" t="s">
        <v>50</v>
      </c>
      <c r="B557" s="6">
        <f>SUBTOTAL(9,B553:B556)</f>
        <v>22750</v>
      </c>
      <c r="C557" s="77">
        <f>SUBTOTAL(9,C553:C556)</f>
        <v>0</v>
      </c>
      <c r="D557" s="77">
        <f>SUBTOTAL(9,D553:D556)</f>
        <v>0</v>
      </c>
    </row>
    <row r="558" spans="1:4" ht="15" customHeight="1" x14ac:dyDescent="0.2">
      <c r="A558" s="260" t="s">
        <v>11</v>
      </c>
      <c r="B558" s="260"/>
      <c r="C558" s="260"/>
      <c r="D558" s="260"/>
    </row>
    <row r="559" spans="1:4" ht="15.75" customHeight="1" x14ac:dyDescent="0.2">
      <c r="A559" s="269" t="s">
        <v>4</v>
      </c>
      <c r="B559" s="269"/>
      <c r="C559" s="269"/>
      <c r="D559" s="269"/>
    </row>
    <row r="560" spans="1:4" ht="37.5" x14ac:dyDescent="0.2">
      <c r="A560" s="9" t="s">
        <v>393</v>
      </c>
      <c r="B560" s="6">
        <v>12050</v>
      </c>
      <c r="C560" s="6">
        <v>0.6</v>
      </c>
      <c r="D560" s="96"/>
    </row>
    <row r="561" spans="1:4" ht="56.25" x14ac:dyDescent="0.2">
      <c r="A561" s="9" t="s">
        <v>394</v>
      </c>
      <c r="B561" s="2">
        <v>219.27199999999999</v>
      </c>
      <c r="C561" s="77"/>
      <c r="D561" s="96"/>
    </row>
    <row r="562" spans="1:4" x14ac:dyDescent="0.2">
      <c r="A562" s="5" t="s">
        <v>7</v>
      </c>
      <c r="B562" s="6">
        <v>1500</v>
      </c>
      <c r="C562" s="77"/>
      <c r="D562" s="77"/>
    </row>
    <row r="563" spans="1:4" ht="17.25" customHeight="1" x14ac:dyDescent="0.2">
      <c r="A563" s="5" t="s">
        <v>2</v>
      </c>
      <c r="B563" s="77"/>
      <c r="C563" s="77"/>
      <c r="D563" s="77"/>
    </row>
    <row r="564" spans="1:4" ht="15" customHeight="1" x14ac:dyDescent="0.2">
      <c r="A564" s="69" t="s">
        <v>3</v>
      </c>
      <c r="B564" s="2">
        <f>SUBTOTAL(9,B560:B563)</f>
        <v>13769.272000000001</v>
      </c>
      <c r="C564" s="6">
        <f>SUBTOTAL(9,C560:C563)</f>
        <v>0.6</v>
      </c>
      <c r="D564" s="77">
        <f>SUBTOTAL(9,D560:D563)</f>
        <v>0</v>
      </c>
    </row>
    <row r="565" spans="1:4" ht="14.25" customHeight="1" x14ac:dyDescent="0.2">
      <c r="A565" s="269" t="s">
        <v>6</v>
      </c>
      <c r="B565" s="269"/>
      <c r="C565" s="269"/>
      <c r="D565" s="269"/>
    </row>
    <row r="566" spans="1:4" ht="53.25" customHeight="1" x14ac:dyDescent="0.2">
      <c r="A566" s="5" t="s">
        <v>272</v>
      </c>
      <c r="B566" s="44">
        <v>2180.7280000000001</v>
      </c>
      <c r="C566" s="6">
        <v>0.5</v>
      </c>
      <c r="D566" s="6">
        <v>24.8</v>
      </c>
    </row>
    <row r="567" spans="1:4" x14ac:dyDescent="0.2">
      <c r="A567" s="9" t="s">
        <v>2</v>
      </c>
      <c r="B567" s="94"/>
      <c r="C567" s="77"/>
      <c r="D567" s="77"/>
    </row>
    <row r="568" spans="1:4" ht="16.5" customHeight="1" x14ac:dyDescent="0.2">
      <c r="A568" s="69" t="s">
        <v>3</v>
      </c>
      <c r="B568" s="2">
        <f>SUBTOTAL(9,B566:B567)</f>
        <v>2180.7280000000001</v>
      </c>
      <c r="C568" s="6">
        <f>SUBTOTAL(9,C566:C567)</f>
        <v>0.5</v>
      </c>
      <c r="D568" s="6">
        <f>SUBTOTAL(9,D566:D567)</f>
        <v>24.8</v>
      </c>
    </row>
    <row r="569" spans="1:4" ht="36" customHeight="1" x14ac:dyDescent="0.2">
      <c r="A569" s="5" t="s">
        <v>45</v>
      </c>
      <c r="B569" s="6">
        <f>SUBTOTAL(9,B560:B568)</f>
        <v>15950</v>
      </c>
      <c r="C569" s="6">
        <f>SUBTOTAL(9,C560:C568)</f>
        <v>1.1000000000000001</v>
      </c>
      <c r="D569" s="6">
        <f>SUBTOTAL(9,D560:D568)</f>
        <v>24.8</v>
      </c>
    </row>
    <row r="570" spans="1:4" ht="17.25" customHeight="1" x14ac:dyDescent="0.2">
      <c r="A570" s="260" t="s">
        <v>260</v>
      </c>
      <c r="B570" s="260"/>
      <c r="C570" s="260"/>
      <c r="D570" s="260"/>
    </row>
    <row r="571" spans="1:4" ht="14.25" customHeight="1" x14ac:dyDescent="0.2">
      <c r="A571" s="269" t="s">
        <v>4</v>
      </c>
      <c r="B571" s="269"/>
      <c r="C571" s="269"/>
      <c r="D571" s="269"/>
    </row>
    <row r="572" spans="1:4" ht="37.5" x14ac:dyDescent="0.2">
      <c r="A572" s="21" t="s">
        <v>175</v>
      </c>
      <c r="B572" s="46">
        <v>2450</v>
      </c>
      <c r="C572" s="46">
        <v>0.1</v>
      </c>
      <c r="D572" s="70">
        <v>12.15</v>
      </c>
    </row>
    <row r="573" spans="1:4" ht="37.5" x14ac:dyDescent="0.2">
      <c r="A573" s="18" t="s">
        <v>273</v>
      </c>
      <c r="B573" s="46">
        <v>50</v>
      </c>
      <c r="C573" s="46"/>
      <c r="D573" s="102"/>
    </row>
    <row r="574" spans="1:4" x14ac:dyDescent="0.2">
      <c r="A574" s="75" t="s">
        <v>274</v>
      </c>
      <c r="B574" s="46">
        <v>8000</v>
      </c>
      <c r="C574" s="46">
        <v>1</v>
      </c>
      <c r="D574" s="102"/>
    </row>
    <row r="575" spans="1:4" ht="37.5" x14ac:dyDescent="0.2">
      <c r="A575" s="75" t="s">
        <v>275</v>
      </c>
      <c r="B575" s="44">
        <v>58.911999999999999</v>
      </c>
      <c r="C575" s="102"/>
      <c r="D575" s="102"/>
    </row>
    <row r="576" spans="1:4" ht="75" x14ac:dyDescent="0.2">
      <c r="A576" s="75" t="s">
        <v>395</v>
      </c>
      <c r="B576" s="44">
        <v>99.003</v>
      </c>
      <c r="C576" s="102"/>
      <c r="D576" s="102"/>
    </row>
    <row r="577" spans="1:4" ht="37.5" x14ac:dyDescent="0.2">
      <c r="A577" s="75" t="s">
        <v>276</v>
      </c>
      <c r="B577" s="46">
        <v>20</v>
      </c>
      <c r="C577" s="102"/>
      <c r="D577" s="102"/>
    </row>
    <row r="578" spans="1:4" ht="56.25" x14ac:dyDescent="0.2">
      <c r="A578" s="75" t="s">
        <v>277</v>
      </c>
      <c r="B578" s="44">
        <v>22.085000000000001</v>
      </c>
      <c r="C578" s="102"/>
      <c r="D578" s="102"/>
    </row>
    <row r="579" spans="1:4" ht="37.5" x14ac:dyDescent="0.2">
      <c r="A579" s="18" t="s">
        <v>278</v>
      </c>
      <c r="B579" s="46">
        <v>90200</v>
      </c>
      <c r="C579" s="46">
        <v>15</v>
      </c>
      <c r="D579" s="102"/>
    </row>
    <row r="580" spans="1:4" ht="37.5" x14ac:dyDescent="0.2">
      <c r="A580" s="18" t="s">
        <v>176</v>
      </c>
      <c r="B580" s="46">
        <v>2450</v>
      </c>
      <c r="C580" s="46">
        <v>0.1</v>
      </c>
      <c r="D580" s="70">
        <v>12.46</v>
      </c>
    </row>
    <row r="581" spans="1:4" ht="56.25" x14ac:dyDescent="0.2">
      <c r="A581" s="18" t="s">
        <v>270</v>
      </c>
      <c r="B581" s="46">
        <v>2900</v>
      </c>
      <c r="C581" s="46">
        <v>0.1</v>
      </c>
      <c r="D581" s="70">
        <v>61.75</v>
      </c>
    </row>
    <row r="582" spans="1:4" ht="37.5" x14ac:dyDescent="0.2">
      <c r="A582" s="18" t="s">
        <v>279</v>
      </c>
      <c r="B582" s="46">
        <v>50</v>
      </c>
      <c r="C582" s="46"/>
      <c r="D582" s="102"/>
    </row>
    <row r="583" spans="1:4" ht="56.25" x14ac:dyDescent="0.2">
      <c r="A583" s="18" t="s">
        <v>308</v>
      </c>
      <c r="B583" s="46">
        <v>50</v>
      </c>
      <c r="C583" s="46"/>
      <c r="D583" s="102"/>
    </row>
    <row r="584" spans="1:4" ht="26.25" customHeight="1" x14ac:dyDescent="0.2">
      <c r="A584" s="9" t="s">
        <v>2</v>
      </c>
      <c r="B584" s="77"/>
      <c r="C584" s="77"/>
      <c r="D584" s="77"/>
    </row>
    <row r="585" spans="1:4" ht="17.25" customHeight="1" x14ac:dyDescent="0.2">
      <c r="A585" s="5" t="s">
        <v>3</v>
      </c>
      <c r="B585" s="6">
        <f>SUBTOTAL(9,B572:B584)</f>
        <v>106350</v>
      </c>
      <c r="C585" s="6">
        <f>SUBTOTAL(9,C572:C584)</f>
        <v>16.300000000000004</v>
      </c>
      <c r="D585" s="4">
        <f>SUBTOTAL(9,D572:D584)</f>
        <v>86.36</v>
      </c>
    </row>
    <row r="586" spans="1:4" ht="35.25" customHeight="1" x14ac:dyDescent="0.2">
      <c r="A586" s="5" t="s">
        <v>261</v>
      </c>
      <c r="B586" s="6">
        <f>SUBTOTAL(9,B572:B585)</f>
        <v>106350</v>
      </c>
      <c r="C586" s="6">
        <f>SUBTOTAL(9,C572:C585)</f>
        <v>16.300000000000004</v>
      </c>
      <c r="D586" s="4">
        <f>SUBTOTAL(9,D572:D585)</f>
        <v>86.36</v>
      </c>
    </row>
    <row r="587" spans="1:4" ht="15.75" customHeight="1" x14ac:dyDescent="0.2">
      <c r="A587" s="69" t="s">
        <v>53</v>
      </c>
      <c r="B587" s="6">
        <f>SUBTOTAL(9,B553:B586)</f>
        <v>145050</v>
      </c>
      <c r="C587" s="6">
        <f>SUBTOTAL(9,C553:C586)</f>
        <v>17.400000000000002</v>
      </c>
      <c r="D587" s="4">
        <f>SUBTOTAL(9,D553:D586)</f>
        <v>111.16</v>
      </c>
    </row>
    <row r="588" spans="1:4" ht="14.25" customHeight="1" x14ac:dyDescent="0.2">
      <c r="A588" s="260" t="s">
        <v>25</v>
      </c>
      <c r="B588" s="260"/>
      <c r="C588" s="260"/>
      <c r="D588" s="260"/>
    </row>
    <row r="589" spans="1:4" ht="16.5" customHeight="1" x14ac:dyDescent="0.2">
      <c r="A589" s="260" t="s">
        <v>8</v>
      </c>
      <c r="B589" s="260"/>
      <c r="C589" s="260"/>
      <c r="D589" s="260"/>
    </row>
    <row r="590" spans="1:4" x14ac:dyDescent="0.2">
      <c r="A590" s="269" t="s">
        <v>4</v>
      </c>
      <c r="B590" s="269"/>
      <c r="C590" s="269"/>
      <c r="D590" s="269"/>
    </row>
    <row r="591" spans="1:4" ht="42.75" customHeight="1" x14ac:dyDescent="0.2">
      <c r="A591" s="9" t="s">
        <v>7</v>
      </c>
      <c r="B591" s="6">
        <v>1300</v>
      </c>
      <c r="C591" s="77"/>
      <c r="D591" s="77"/>
    </row>
    <row r="592" spans="1:4" x14ac:dyDescent="0.2">
      <c r="A592" s="9" t="s">
        <v>2</v>
      </c>
      <c r="B592" s="94"/>
      <c r="C592" s="77"/>
      <c r="D592" s="77"/>
    </row>
    <row r="593" spans="1:4" x14ac:dyDescent="0.2">
      <c r="A593" s="5" t="s">
        <v>3</v>
      </c>
      <c r="B593" s="6">
        <f>SUBTOTAL(9,B591:B592)</f>
        <v>1300</v>
      </c>
      <c r="C593" s="77">
        <f>SUBTOTAL(9,C591:C592)</f>
        <v>0</v>
      </c>
      <c r="D593" s="77">
        <f>SUBTOTAL(9,D591:D592)</f>
        <v>0</v>
      </c>
    </row>
    <row r="594" spans="1:4" ht="37.5" x14ac:dyDescent="0.2">
      <c r="A594" s="5" t="s">
        <v>50</v>
      </c>
      <c r="B594" s="6">
        <f>SUBTOTAL(9,B591)</f>
        <v>1300</v>
      </c>
      <c r="C594" s="77">
        <f>SUBTOTAL(9,C591)</f>
        <v>0</v>
      </c>
      <c r="D594" s="77">
        <f>SUBTOTAL(9,D591)</f>
        <v>0</v>
      </c>
    </row>
    <row r="595" spans="1:4" ht="18.75" customHeight="1" x14ac:dyDescent="0.2">
      <c r="A595" s="260" t="s">
        <v>11</v>
      </c>
      <c r="B595" s="260"/>
      <c r="C595" s="260"/>
      <c r="D595" s="260"/>
    </row>
    <row r="596" spans="1:4" x14ac:dyDescent="0.2">
      <c r="A596" s="269" t="s">
        <v>4</v>
      </c>
      <c r="B596" s="269"/>
      <c r="C596" s="269"/>
      <c r="D596" s="269"/>
    </row>
    <row r="597" spans="1:4" ht="56.25" x14ac:dyDescent="0.2">
      <c r="A597" s="9" t="s">
        <v>131</v>
      </c>
      <c r="B597" s="6">
        <v>10390</v>
      </c>
      <c r="C597" s="77"/>
      <c r="D597" s="6">
        <v>42</v>
      </c>
    </row>
    <row r="598" spans="1:4" x14ac:dyDescent="0.2">
      <c r="A598" s="9" t="s">
        <v>7</v>
      </c>
      <c r="B598" s="6">
        <v>530</v>
      </c>
      <c r="C598" s="77"/>
      <c r="D598" s="77"/>
    </row>
    <row r="599" spans="1:4" ht="18.75" customHeight="1" x14ac:dyDescent="0.2">
      <c r="A599" s="9" t="s">
        <v>2</v>
      </c>
      <c r="B599" s="77"/>
      <c r="C599" s="77"/>
      <c r="D599" s="77"/>
    </row>
    <row r="600" spans="1:4" x14ac:dyDescent="0.2">
      <c r="A600" s="69" t="s">
        <v>3</v>
      </c>
      <c r="B600" s="6">
        <f>SUBTOTAL(9,B597:B598)</f>
        <v>10920</v>
      </c>
      <c r="C600" s="6">
        <f>SUBTOTAL(9,C597:C598)</f>
        <v>0</v>
      </c>
      <c r="D600" s="6">
        <f>SUBTOTAL(9,D597:D598)</f>
        <v>42</v>
      </c>
    </row>
    <row r="601" spans="1:4" ht="37.5" x14ac:dyDescent="0.2">
      <c r="A601" s="5" t="s">
        <v>45</v>
      </c>
      <c r="B601" s="6">
        <f>SUBTOTAL(9,B597:B599)</f>
        <v>10920</v>
      </c>
      <c r="C601" s="6">
        <f>SUBTOTAL(9,C597:C599)</f>
        <v>0</v>
      </c>
      <c r="D601" s="6">
        <f>SUBTOTAL(9,D597:D599)</f>
        <v>42</v>
      </c>
    </row>
    <row r="602" spans="1:4" x14ac:dyDescent="0.2">
      <c r="A602" s="5"/>
      <c r="B602" s="77"/>
      <c r="C602" s="77"/>
      <c r="D602" s="77"/>
    </row>
    <row r="603" spans="1:4" ht="18.75" customHeight="1" x14ac:dyDescent="0.2">
      <c r="A603" s="260" t="s">
        <v>260</v>
      </c>
      <c r="B603" s="260"/>
      <c r="C603" s="260"/>
      <c r="D603" s="260"/>
    </row>
    <row r="604" spans="1:4" ht="20.25" customHeight="1" x14ac:dyDescent="0.2">
      <c r="A604" s="269" t="s">
        <v>4</v>
      </c>
      <c r="B604" s="269"/>
      <c r="C604" s="269"/>
      <c r="D604" s="269"/>
    </row>
    <row r="605" spans="1:4" s="10" customFormat="1" ht="56.25" x14ac:dyDescent="0.2">
      <c r="A605" s="9" t="s">
        <v>343</v>
      </c>
      <c r="B605" s="6">
        <v>96700</v>
      </c>
      <c r="C605" s="6">
        <v>10.1</v>
      </c>
      <c r="D605" s="107"/>
    </row>
    <row r="606" spans="1:4" s="10" customFormat="1" ht="56.25" x14ac:dyDescent="0.2">
      <c r="A606" s="9" t="s">
        <v>344</v>
      </c>
      <c r="B606" s="6">
        <v>31300</v>
      </c>
      <c r="C606" s="6">
        <v>2.5</v>
      </c>
      <c r="D606" s="107"/>
    </row>
    <row r="607" spans="1:4" s="10" customFormat="1" ht="102" customHeight="1" x14ac:dyDescent="0.2">
      <c r="A607" s="9" t="s">
        <v>396</v>
      </c>
      <c r="B607" s="6">
        <v>15354</v>
      </c>
      <c r="C607" s="6"/>
      <c r="D607" s="107"/>
    </row>
    <row r="608" spans="1:4" s="10" customFormat="1" ht="93.75" x14ac:dyDescent="0.2">
      <c r="A608" s="9" t="s">
        <v>397</v>
      </c>
      <c r="B608" s="6">
        <v>5050</v>
      </c>
      <c r="C608" s="6"/>
      <c r="D608" s="107"/>
    </row>
    <row r="609" spans="1:4" s="17" customFormat="1" ht="18.75" customHeight="1" x14ac:dyDescent="0.2">
      <c r="A609" s="76" t="s">
        <v>26</v>
      </c>
      <c r="B609" s="45"/>
      <c r="C609" s="6"/>
      <c r="D609" s="6"/>
    </row>
    <row r="610" spans="1:4" s="17" customFormat="1" ht="30.75" customHeight="1" x14ac:dyDescent="0.2">
      <c r="A610" s="5" t="s">
        <v>16</v>
      </c>
      <c r="B610" s="6">
        <f>SUBTOTAL(9,B605:B609)</f>
        <v>148404</v>
      </c>
      <c r="C610" s="6">
        <f>SUBTOTAL(9,C605:C609)</f>
        <v>12.6</v>
      </c>
      <c r="D610" s="6">
        <f>SUBTOTAL(9,D605:D609)</f>
        <v>0</v>
      </c>
    </row>
    <row r="611" spans="1:4" ht="41.25" customHeight="1" x14ac:dyDescent="0.2">
      <c r="A611" s="5" t="s">
        <v>261</v>
      </c>
      <c r="B611" s="6">
        <f>SUBTOTAL(9,B605:B610)</f>
        <v>148404</v>
      </c>
      <c r="C611" s="6">
        <f>SUBTOTAL(9,C605:C610)</f>
        <v>12.6</v>
      </c>
      <c r="D611" s="6">
        <f>SUBTOTAL(9,D605:D610)</f>
        <v>0</v>
      </c>
    </row>
    <row r="612" spans="1:4" ht="33" customHeight="1" x14ac:dyDescent="0.2">
      <c r="A612" s="69" t="s">
        <v>54</v>
      </c>
      <c r="B612" s="6">
        <f>SUBTOTAL(9,B591:B611)</f>
        <v>160624</v>
      </c>
      <c r="C612" s="6">
        <f>SUBTOTAL(9,C591:C611)</f>
        <v>12.6</v>
      </c>
      <c r="D612" s="6">
        <f>SUBTOTAL(9,D591:D611)</f>
        <v>42</v>
      </c>
    </row>
    <row r="613" spans="1:4" x14ac:dyDescent="0.2">
      <c r="A613" s="260" t="s">
        <v>27</v>
      </c>
      <c r="B613" s="260"/>
      <c r="C613" s="260"/>
      <c r="D613" s="260"/>
    </row>
    <row r="614" spans="1:4" ht="18.75" customHeight="1" x14ac:dyDescent="0.2">
      <c r="A614" s="260" t="s">
        <v>8</v>
      </c>
      <c r="B614" s="260"/>
      <c r="C614" s="260"/>
      <c r="D614" s="260"/>
    </row>
    <row r="615" spans="1:4" ht="20.25" customHeight="1" x14ac:dyDescent="0.2">
      <c r="A615" s="269" t="s">
        <v>4</v>
      </c>
      <c r="B615" s="269"/>
      <c r="C615" s="269"/>
      <c r="D615" s="269"/>
    </row>
    <row r="616" spans="1:4" ht="36" customHeight="1" x14ac:dyDescent="0.2">
      <c r="A616" s="5" t="s">
        <v>7</v>
      </c>
      <c r="B616" s="2">
        <v>2398.5720000000001</v>
      </c>
      <c r="C616" s="77"/>
      <c r="D616" s="77"/>
    </row>
    <row r="617" spans="1:4" x14ac:dyDescent="0.2">
      <c r="A617" s="5" t="s">
        <v>2</v>
      </c>
      <c r="B617" s="94"/>
      <c r="C617" s="77"/>
      <c r="D617" s="77"/>
    </row>
    <row r="618" spans="1:4" ht="21" customHeight="1" x14ac:dyDescent="0.2">
      <c r="A618" s="9" t="s">
        <v>3</v>
      </c>
      <c r="B618" s="2">
        <f>SUBTOTAL(9,B616:B616)</f>
        <v>2398.5720000000001</v>
      </c>
      <c r="C618" s="77">
        <f>SUBTOTAL(9,C616:C616)</f>
        <v>0</v>
      </c>
      <c r="D618" s="77">
        <f>SUBTOTAL(9,D616:D616)</f>
        <v>0</v>
      </c>
    </row>
    <row r="619" spans="1:4" ht="37.5" x14ac:dyDescent="0.2">
      <c r="A619" s="5" t="s">
        <v>43</v>
      </c>
      <c r="B619" s="2">
        <f>SUBTOTAL(9,B616:B618)</f>
        <v>2398.5720000000001</v>
      </c>
      <c r="C619" s="77">
        <f>SUBTOTAL(9,C616:C618)</f>
        <v>0</v>
      </c>
      <c r="D619" s="77">
        <f>SUBTOTAL(9,D616:D618)</f>
        <v>0</v>
      </c>
    </row>
    <row r="620" spans="1:4" ht="18.75" customHeight="1" x14ac:dyDescent="0.2">
      <c r="A620" s="260" t="s">
        <v>11</v>
      </c>
      <c r="B620" s="260"/>
      <c r="C620" s="260"/>
      <c r="D620" s="260"/>
    </row>
    <row r="621" spans="1:4" ht="20.25" customHeight="1" x14ac:dyDescent="0.2">
      <c r="A621" s="269" t="s">
        <v>4</v>
      </c>
      <c r="B621" s="269"/>
      <c r="C621" s="269"/>
      <c r="D621" s="269"/>
    </row>
    <row r="622" spans="1:4" s="10" customFormat="1" ht="56.25" x14ac:dyDescent="0.2">
      <c r="A622" s="5" t="s">
        <v>398</v>
      </c>
      <c r="B622" s="13">
        <v>31394.2</v>
      </c>
      <c r="C622" s="108"/>
      <c r="D622" s="13">
        <v>48.8</v>
      </c>
    </row>
    <row r="623" spans="1:4" s="10" customFormat="1" x14ac:dyDescent="0.2">
      <c r="A623" s="5" t="s">
        <v>7</v>
      </c>
      <c r="B623" s="4">
        <v>2105.58</v>
      </c>
      <c r="C623" s="77"/>
      <c r="D623" s="77"/>
    </row>
    <row r="624" spans="1:4" x14ac:dyDescent="0.2">
      <c r="A624" s="5" t="s">
        <v>2</v>
      </c>
      <c r="B624" s="94"/>
      <c r="C624" s="77"/>
      <c r="D624" s="77"/>
    </row>
    <row r="625" spans="1:4" x14ac:dyDescent="0.2">
      <c r="A625" s="9" t="s">
        <v>3</v>
      </c>
      <c r="B625" s="4">
        <f>SUBTOTAL(9,B622:B623)</f>
        <v>33499.78</v>
      </c>
      <c r="C625" s="77">
        <f>SUBTOTAL(9,C622:C623)</f>
        <v>0</v>
      </c>
      <c r="D625" s="6">
        <f>SUBTOTAL(9,D622:D623)</f>
        <v>48.8</v>
      </c>
    </row>
    <row r="626" spans="1:4" ht="40.5" customHeight="1" x14ac:dyDescent="0.2">
      <c r="A626" s="5" t="s">
        <v>45</v>
      </c>
      <c r="B626" s="4">
        <f>SUBTOTAL(9,B622:B625)</f>
        <v>33499.78</v>
      </c>
      <c r="C626" s="77">
        <f>SUBTOTAL(9,C622:C623)</f>
        <v>0</v>
      </c>
      <c r="D626" s="6">
        <f>SUBTOTAL(9,D622:D623)</f>
        <v>48.8</v>
      </c>
    </row>
    <row r="627" spans="1:4" ht="20.25" customHeight="1" x14ac:dyDescent="0.2">
      <c r="A627" s="260" t="s">
        <v>260</v>
      </c>
      <c r="B627" s="260"/>
      <c r="C627" s="260"/>
      <c r="D627" s="260"/>
    </row>
    <row r="628" spans="1:4" ht="25.5" customHeight="1" x14ac:dyDescent="0.2">
      <c r="A628" s="269" t="s">
        <v>4</v>
      </c>
      <c r="B628" s="269"/>
      <c r="C628" s="269"/>
      <c r="D628" s="269"/>
    </row>
    <row r="629" spans="1:4" ht="37.5" x14ac:dyDescent="0.2">
      <c r="A629" s="9" t="s">
        <v>125</v>
      </c>
      <c r="B629" s="14">
        <v>38865.03</v>
      </c>
      <c r="C629" s="13">
        <v>2</v>
      </c>
      <c r="D629" s="32"/>
    </row>
    <row r="630" spans="1:4" ht="41.25" customHeight="1" x14ac:dyDescent="0.2">
      <c r="A630" s="9" t="s">
        <v>126</v>
      </c>
      <c r="B630" s="13">
        <v>121000</v>
      </c>
      <c r="C630" s="13">
        <v>15</v>
      </c>
      <c r="D630" s="32"/>
    </row>
    <row r="631" spans="1:4" ht="41.25" customHeight="1" x14ac:dyDescent="0.2">
      <c r="A631" s="9" t="s">
        <v>84</v>
      </c>
      <c r="B631" s="6">
        <v>20000</v>
      </c>
      <c r="C631" s="6">
        <v>6.5</v>
      </c>
      <c r="D631" s="93"/>
    </row>
    <row r="632" spans="1:4" ht="37.5" x14ac:dyDescent="0.2">
      <c r="A632" s="9" t="s">
        <v>127</v>
      </c>
      <c r="B632" s="6">
        <v>5000</v>
      </c>
      <c r="C632" s="6">
        <v>2</v>
      </c>
      <c r="D632" s="93"/>
    </row>
    <row r="633" spans="1:4" ht="56.25" x14ac:dyDescent="0.2">
      <c r="A633" s="9" t="s">
        <v>128</v>
      </c>
      <c r="B633" s="6">
        <v>5000</v>
      </c>
      <c r="C633" s="6">
        <v>2</v>
      </c>
      <c r="D633" s="93"/>
    </row>
    <row r="634" spans="1:4" ht="37.5" x14ac:dyDescent="0.2">
      <c r="A634" s="5" t="s">
        <v>222</v>
      </c>
      <c r="B634" s="6">
        <v>500</v>
      </c>
      <c r="C634" s="77"/>
      <c r="D634" s="93"/>
    </row>
    <row r="635" spans="1:4" ht="37.5" x14ac:dyDescent="0.2">
      <c r="A635" s="5" t="s">
        <v>223</v>
      </c>
      <c r="B635" s="6">
        <v>500</v>
      </c>
      <c r="C635" s="77"/>
      <c r="D635" s="93"/>
    </row>
    <row r="636" spans="1:4" ht="37.5" x14ac:dyDescent="0.2">
      <c r="A636" s="5" t="s">
        <v>224</v>
      </c>
      <c r="B636" s="6">
        <v>500</v>
      </c>
      <c r="C636" s="77"/>
      <c r="D636" s="93"/>
    </row>
    <row r="637" spans="1:4" ht="37.5" x14ac:dyDescent="0.2">
      <c r="A637" s="5" t="s">
        <v>225</v>
      </c>
      <c r="B637" s="6">
        <v>500</v>
      </c>
      <c r="C637" s="77"/>
      <c r="D637" s="93"/>
    </row>
    <row r="638" spans="1:4" ht="37.5" x14ac:dyDescent="0.2">
      <c r="A638" s="5" t="s">
        <v>129</v>
      </c>
      <c r="B638" s="6">
        <v>15000</v>
      </c>
      <c r="C638" s="77"/>
      <c r="D638" s="6">
        <v>72</v>
      </c>
    </row>
    <row r="639" spans="1:4" x14ac:dyDescent="0.2">
      <c r="A639" s="5" t="s">
        <v>2</v>
      </c>
      <c r="B639" s="94"/>
      <c r="C639" s="77"/>
      <c r="D639" s="77"/>
    </row>
    <row r="640" spans="1:4" ht="30.75" customHeight="1" x14ac:dyDescent="0.2">
      <c r="A640" s="5" t="s">
        <v>3</v>
      </c>
      <c r="B640" s="4">
        <f>SUBTOTAL(9,B629:B638)</f>
        <v>206865.03</v>
      </c>
      <c r="C640" s="6">
        <f>SUBTOTAL(9,C629:C638)</f>
        <v>27.5</v>
      </c>
      <c r="D640" s="6">
        <f>SUBTOTAL(9,D629:D638)</f>
        <v>72</v>
      </c>
    </row>
    <row r="641" spans="1:4" ht="41.25" customHeight="1" x14ac:dyDescent="0.2">
      <c r="A641" s="5" t="s">
        <v>261</v>
      </c>
      <c r="B641" s="4">
        <f>SUBTOTAL(9,B629:B640)</f>
        <v>206865.03</v>
      </c>
      <c r="C641" s="6">
        <f>SUBTOTAL(9,C629:C640)</f>
        <v>27.5</v>
      </c>
      <c r="D641" s="6">
        <f>SUBTOTAL(9,D629:D640)</f>
        <v>72</v>
      </c>
    </row>
    <row r="642" spans="1:4" ht="32.25" customHeight="1" x14ac:dyDescent="0.2">
      <c r="A642" s="69" t="s">
        <v>59</v>
      </c>
      <c r="B642" s="2">
        <f>SUBTOTAL(9,B616:B641)</f>
        <v>242763.38199999998</v>
      </c>
      <c r="C642" s="6">
        <f>SUBTOTAL(9,C616:C641)</f>
        <v>27.5</v>
      </c>
      <c r="D642" s="6">
        <f>SUBTOTAL(9,D616:D641)</f>
        <v>120.8</v>
      </c>
    </row>
    <row r="643" spans="1:4" ht="20.25" customHeight="1" x14ac:dyDescent="0.2">
      <c r="A643" s="260" t="s">
        <v>28</v>
      </c>
      <c r="B643" s="260"/>
      <c r="C643" s="260"/>
      <c r="D643" s="260"/>
    </row>
    <row r="644" spans="1:4" ht="20.25" customHeight="1" x14ac:dyDescent="0.2">
      <c r="A644" s="260" t="s">
        <v>8</v>
      </c>
      <c r="B644" s="260"/>
      <c r="C644" s="260"/>
      <c r="D644" s="260"/>
    </row>
    <row r="645" spans="1:4" ht="18" customHeight="1" x14ac:dyDescent="0.2">
      <c r="A645" s="269" t="s">
        <v>4</v>
      </c>
      <c r="B645" s="269"/>
      <c r="C645" s="269"/>
      <c r="D645" s="269"/>
    </row>
    <row r="646" spans="1:4" ht="77.25" customHeight="1" x14ac:dyDescent="0.2">
      <c r="A646" s="5" t="s">
        <v>136</v>
      </c>
      <c r="B646" s="24">
        <v>292.76600000000002</v>
      </c>
      <c r="C646" s="34"/>
      <c r="D646" s="34"/>
    </row>
    <row r="647" spans="1:4" ht="75" x14ac:dyDescent="0.2">
      <c r="A647" s="5" t="s">
        <v>137</v>
      </c>
      <c r="B647" s="24">
        <v>7789.0879999999997</v>
      </c>
      <c r="C647" s="34"/>
      <c r="D647" s="34"/>
    </row>
    <row r="648" spans="1:4" s="10" customFormat="1" x14ac:dyDescent="0.2">
      <c r="A648" s="5" t="s">
        <v>7</v>
      </c>
      <c r="B648" s="60">
        <v>1322</v>
      </c>
      <c r="C648" s="34"/>
      <c r="D648" s="34"/>
    </row>
    <row r="649" spans="1:4" x14ac:dyDescent="0.2">
      <c r="A649" s="5" t="s">
        <v>2</v>
      </c>
      <c r="B649" s="94"/>
      <c r="C649" s="77"/>
      <c r="D649" s="77"/>
    </row>
    <row r="650" spans="1:4" ht="20.25" customHeight="1" x14ac:dyDescent="0.2">
      <c r="A650" s="5" t="s">
        <v>5</v>
      </c>
      <c r="B650" s="2">
        <f>SUBTOTAL(9,B646:B648)</f>
        <v>9403.8539999999994</v>
      </c>
      <c r="C650" s="77">
        <f>SUBTOTAL(9,C646:C648)</f>
        <v>0</v>
      </c>
      <c r="D650" s="77">
        <f>SUBTOTAL(9,D646:D648)</f>
        <v>0</v>
      </c>
    </row>
    <row r="651" spans="1:4" ht="20.25" customHeight="1" x14ac:dyDescent="0.2">
      <c r="A651" s="269" t="s">
        <v>6</v>
      </c>
      <c r="B651" s="269"/>
      <c r="C651" s="269"/>
      <c r="D651" s="269"/>
    </row>
    <row r="652" spans="1:4" ht="56.25" x14ac:dyDescent="0.2">
      <c r="A652" s="5" t="s">
        <v>399</v>
      </c>
      <c r="B652" s="6">
        <v>20</v>
      </c>
      <c r="D652" s="4">
        <v>97.69</v>
      </c>
    </row>
    <row r="653" spans="1:4" ht="20.25" customHeight="1" x14ac:dyDescent="0.2">
      <c r="A653" s="5" t="s">
        <v>2</v>
      </c>
      <c r="B653" s="6"/>
      <c r="C653" s="77"/>
      <c r="D653" s="4"/>
    </row>
    <row r="654" spans="1:4" ht="20.25" customHeight="1" x14ac:dyDescent="0.2">
      <c r="A654" s="5" t="s">
        <v>5</v>
      </c>
      <c r="B654" s="6">
        <f>SUBTOTAL(9,B652:B653)</f>
        <v>20</v>
      </c>
      <c r="C654" s="77">
        <f>SUBTOTAL(9,C652:C653)</f>
        <v>0</v>
      </c>
      <c r="D654" s="4">
        <f>SUBTOTAL(9,D652:D653)</f>
        <v>97.69</v>
      </c>
    </row>
    <row r="655" spans="1:4" ht="39" customHeight="1" x14ac:dyDescent="0.2">
      <c r="A655" s="5" t="s">
        <v>50</v>
      </c>
      <c r="B655" s="2">
        <f>SUBTOTAL(9,B646:B654)</f>
        <v>9423.8539999999994</v>
      </c>
      <c r="C655" s="77">
        <f>SUBTOTAL(9,C646:C654)</f>
        <v>0</v>
      </c>
      <c r="D655" s="4">
        <f>SUBTOTAL(9,D646:D654)</f>
        <v>97.69</v>
      </c>
    </row>
    <row r="656" spans="1:4" ht="18.75" customHeight="1" x14ac:dyDescent="0.2">
      <c r="A656" s="260" t="s">
        <v>11</v>
      </c>
      <c r="B656" s="260"/>
      <c r="C656" s="260"/>
      <c r="D656" s="260"/>
    </row>
    <row r="657" spans="1:4" x14ac:dyDescent="0.2">
      <c r="A657" s="269" t="s">
        <v>4</v>
      </c>
      <c r="B657" s="269"/>
      <c r="C657" s="269"/>
      <c r="D657" s="269"/>
    </row>
    <row r="658" spans="1:4" x14ac:dyDescent="0.2">
      <c r="A658" s="5" t="s">
        <v>7</v>
      </c>
      <c r="B658" s="60">
        <v>2144</v>
      </c>
      <c r="C658" s="34"/>
      <c r="D658" s="34"/>
    </row>
    <row r="659" spans="1:4" x14ac:dyDescent="0.2">
      <c r="A659" s="5" t="s">
        <v>2</v>
      </c>
      <c r="B659" s="6"/>
      <c r="C659" s="77"/>
      <c r="D659" s="77"/>
    </row>
    <row r="660" spans="1:4" ht="18.75" customHeight="1" x14ac:dyDescent="0.2">
      <c r="A660" s="5" t="s">
        <v>5</v>
      </c>
      <c r="B660" s="6">
        <f>SUBTOTAL(9,B658)</f>
        <v>2144</v>
      </c>
      <c r="C660" s="77"/>
      <c r="D660" s="77"/>
    </row>
    <row r="661" spans="1:4" ht="37.5" x14ac:dyDescent="0.2">
      <c r="A661" s="5" t="s">
        <v>45</v>
      </c>
      <c r="B661" s="6">
        <f>SUBTOTAL(9,B658:B660)</f>
        <v>2144</v>
      </c>
      <c r="C661" s="77"/>
      <c r="D661" s="77"/>
    </row>
    <row r="662" spans="1:4" ht="20.25" customHeight="1" x14ac:dyDescent="0.2">
      <c r="A662" s="260" t="s">
        <v>260</v>
      </c>
      <c r="B662" s="260"/>
      <c r="C662" s="260"/>
      <c r="D662" s="260"/>
    </row>
    <row r="663" spans="1:4" x14ac:dyDescent="0.2">
      <c r="A663" s="269" t="s">
        <v>4</v>
      </c>
      <c r="B663" s="269"/>
      <c r="C663" s="269"/>
      <c r="D663" s="269"/>
    </row>
    <row r="664" spans="1:4" s="10" customFormat="1" ht="56.25" x14ac:dyDescent="0.2">
      <c r="A664" s="5" t="s">
        <v>226</v>
      </c>
      <c r="B664" s="24">
        <v>16799.057000000001</v>
      </c>
      <c r="C664" s="43">
        <v>1.5</v>
      </c>
      <c r="D664" s="99"/>
    </row>
    <row r="665" spans="1:4" s="10" customFormat="1" ht="56.25" customHeight="1" x14ac:dyDescent="0.2">
      <c r="A665" s="5" t="s">
        <v>227</v>
      </c>
      <c r="B665" s="24">
        <v>172.35300000000001</v>
      </c>
      <c r="C665" s="99"/>
      <c r="D665" s="99"/>
    </row>
    <row r="666" spans="1:4" s="10" customFormat="1" ht="37.5" x14ac:dyDescent="0.2">
      <c r="A666" s="5" t="s">
        <v>228</v>
      </c>
      <c r="B666" s="25">
        <v>197.73</v>
      </c>
      <c r="C666" s="99"/>
      <c r="D666" s="99"/>
    </row>
    <row r="667" spans="1:4" s="10" customFormat="1" ht="37.5" x14ac:dyDescent="0.2">
      <c r="A667" s="5" t="s">
        <v>229</v>
      </c>
      <c r="B667" s="24">
        <v>192.833</v>
      </c>
      <c r="C667" s="99"/>
      <c r="D667" s="99"/>
    </row>
    <row r="668" spans="1:4" s="10" customFormat="1" ht="37.5" x14ac:dyDescent="0.2">
      <c r="A668" s="5" t="s">
        <v>230</v>
      </c>
      <c r="B668" s="25">
        <v>40474.25</v>
      </c>
      <c r="C668" s="43">
        <v>6</v>
      </c>
      <c r="D668" s="99"/>
    </row>
    <row r="669" spans="1:4" s="10" customFormat="1" ht="37.5" x14ac:dyDescent="0.2">
      <c r="A669" s="5" t="s">
        <v>157</v>
      </c>
      <c r="B669" s="24">
        <v>210.333</v>
      </c>
      <c r="C669" s="99"/>
      <c r="D669" s="99"/>
    </row>
    <row r="670" spans="1:4" s="10" customFormat="1" ht="37.5" x14ac:dyDescent="0.2">
      <c r="A670" s="5" t="s">
        <v>158</v>
      </c>
      <c r="B670" s="24">
        <v>140.37200000000001</v>
      </c>
      <c r="C670" s="99"/>
      <c r="D670" s="99"/>
    </row>
    <row r="671" spans="1:4" s="10" customFormat="1" ht="37.5" x14ac:dyDescent="0.2">
      <c r="A671" s="12" t="s">
        <v>159</v>
      </c>
      <c r="B671" s="24">
        <v>107.955</v>
      </c>
      <c r="C671" s="99"/>
      <c r="D671" s="99"/>
    </row>
    <row r="672" spans="1:4" s="10" customFormat="1" ht="37.5" x14ac:dyDescent="0.2">
      <c r="A672" s="12" t="s">
        <v>160</v>
      </c>
      <c r="B672" s="24">
        <v>103.47799999999999</v>
      </c>
      <c r="C672" s="103"/>
      <c r="D672" s="99"/>
    </row>
    <row r="673" spans="1:4" s="10" customFormat="1" ht="56.25" customHeight="1" x14ac:dyDescent="0.2">
      <c r="A673" s="5" t="s">
        <v>400</v>
      </c>
      <c r="B673" s="24">
        <v>13823.347</v>
      </c>
      <c r="C673" s="43">
        <v>1.4</v>
      </c>
      <c r="D673" s="99"/>
    </row>
    <row r="674" spans="1:4" s="10" customFormat="1" ht="37.5" x14ac:dyDescent="0.2">
      <c r="A674" s="5" t="s">
        <v>231</v>
      </c>
      <c r="B674" s="24">
        <v>133.40700000000001</v>
      </c>
      <c r="C674" s="99"/>
      <c r="D674" s="99"/>
    </row>
    <row r="675" spans="1:4" s="10" customFormat="1" ht="56.25" x14ac:dyDescent="0.2">
      <c r="A675" s="5" t="s">
        <v>401</v>
      </c>
      <c r="B675" s="24">
        <v>189.369</v>
      </c>
      <c r="C675" s="77"/>
      <c r="D675" s="79"/>
    </row>
    <row r="676" spans="1:4" s="10" customFormat="1" x14ac:dyDescent="0.2">
      <c r="A676" s="5" t="s">
        <v>2</v>
      </c>
      <c r="B676" s="77"/>
      <c r="C676" s="79"/>
      <c r="D676" s="79"/>
    </row>
    <row r="677" spans="1:4" s="10" customFormat="1" x14ac:dyDescent="0.2">
      <c r="A677" s="5" t="s">
        <v>5</v>
      </c>
      <c r="B677" s="2">
        <f>SUBTOTAL(9,B664:B676)</f>
        <v>72544.484000000011</v>
      </c>
      <c r="C677" s="6">
        <f>SUBTOTAL(9,C664:C676)</f>
        <v>8.9</v>
      </c>
      <c r="D677" s="77">
        <f>SUBTOTAL(9,D664:D676)</f>
        <v>0</v>
      </c>
    </row>
    <row r="678" spans="1:4" x14ac:dyDescent="0.2">
      <c r="A678" s="269" t="s">
        <v>6</v>
      </c>
      <c r="B678" s="269"/>
      <c r="C678" s="269"/>
      <c r="D678" s="269"/>
    </row>
    <row r="679" spans="1:4" x14ac:dyDescent="0.2">
      <c r="A679" s="5" t="s">
        <v>232</v>
      </c>
      <c r="B679" s="24">
        <v>209.916</v>
      </c>
      <c r="C679" s="104"/>
      <c r="D679" s="99"/>
    </row>
    <row r="680" spans="1:4" x14ac:dyDescent="0.2">
      <c r="A680" s="5" t="s">
        <v>2</v>
      </c>
      <c r="B680" s="2"/>
      <c r="C680" s="77"/>
      <c r="D680" s="77"/>
    </row>
    <row r="681" spans="1:4" x14ac:dyDescent="0.2">
      <c r="A681" s="5" t="s">
        <v>5</v>
      </c>
      <c r="B681" s="2">
        <f>SUBTOTAL(9,B679)</f>
        <v>209.916</v>
      </c>
      <c r="C681" s="77">
        <f>SUBTOTAL(9,C679)</f>
        <v>0</v>
      </c>
      <c r="D681" s="77">
        <f>SUBTOTAL(9,D679)</f>
        <v>0</v>
      </c>
    </row>
    <row r="682" spans="1:4" ht="37.5" x14ac:dyDescent="0.2">
      <c r="A682" s="5" t="s">
        <v>262</v>
      </c>
      <c r="B682" s="2">
        <f>SUBTOTAL(9,B664:B681)</f>
        <v>72754.400000000009</v>
      </c>
      <c r="C682" s="6">
        <f>SUBTOTAL(9,C664:C681)</f>
        <v>8.9</v>
      </c>
      <c r="D682" s="77">
        <f>SUBTOTAL(9,D664:D681)</f>
        <v>0</v>
      </c>
    </row>
    <row r="683" spans="1:4" ht="28.5" customHeight="1" x14ac:dyDescent="0.2">
      <c r="A683" s="69" t="s">
        <v>55</v>
      </c>
      <c r="B683" s="2">
        <f>SUBTOTAL(9,B646:B682)</f>
        <v>84322.254000000001</v>
      </c>
      <c r="C683" s="6">
        <f>SUBTOTAL(9,C646:C682)</f>
        <v>8.9</v>
      </c>
      <c r="D683" s="4">
        <f>SUBTOTAL(9,D646:D682)</f>
        <v>97.69</v>
      </c>
    </row>
    <row r="684" spans="1:4" ht="18.75" customHeight="1" x14ac:dyDescent="0.2">
      <c r="A684" s="260" t="s">
        <v>29</v>
      </c>
      <c r="B684" s="260"/>
      <c r="C684" s="260"/>
      <c r="D684" s="260"/>
    </row>
    <row r="685" spans="1:4" ht="20.25" customHeight="1" x14ac:dyDescent="0.2">
      <c r="A685" s="260" t="s">
        <v>8</v>
      </c>
      <c r="B685" s="260"/>
      <c r="C685" s="260"/>
      <c r="D685" s="260"/>
    </row>
    <row r="686" spans="1:4" x14ac:dyDescent="0.2">
      <c r="A686" s="269" t="s">
        <v>4</v>
      </c>
      <c r="B686" s="269"/>
      <c r="C686" s="269"/>
      <c r="D686" s="269"/>
    </row>
    <row r="687" spans="1:4" x14ac:dyDescent="0.2">
      <c r="A687" s="5"/>
      <c r="B687" s="77"/>
      <c r="C687" s="93"/>
      <c r="D687" s="93"/>
    </row>
    <row r="688" spans="1:4" x14ac:dyDescent="0.2">
      <c r="A688" s="5" t="s">
        <v>7</v>
      </c>
      <c r="B688" s="2">
        <v>485.43200000000002</v>
      </c>
      <c r="C688" s="77"/>
      <c r="D688" s="77"/>
    </row>
    <row r="689" spans="1:4" s="17" customFormat="1" ht="18.75" customHeight="1" x14ac:dyDescent="0.2">
      <c r="A689" s="5" t="s">
        <v>2</v>
      </c>
      <c r="B689" s="94"/>
      <c r="C689" s="77"/>
      <c r="D689" s="77"/>
    </row>
    <row r="690" spans="1:4" s="17" customFormat="1" ht="20.25" customHeight="1" x14ac:dyDescent="0.2">
      <c r="A690" s="5" t="s">
        <v>3</v>
      </c>
      <c r="B690" s="2">
        <f>SUBTOTAL(9,B687:B688)</f>
        <v>485.43200000000002</v>
      </c>
      <c r="C690" s="77">
        <f>SUBTOTAL(9,C687:C688)</f>
        <v>0</v>
      </c>
      <c r="D690" s="77">
        <f>SUBTOTAL(9,D687:D688)</f>
        <v>0</v>
      </c>
    </row>
    <row r="691" spans="1:4" ht="40.5" customHeight="1" x14ac:dyDescent="0.2">
      <c r="A691" s="5" t="s">
        <v>50</v>
      </c>
      <c r="B691" s="2">
        <f>SUBTOTAL(9,B687:B690)</f>
        <v>485.43200000000002</v>
      </c>
      <c r="C691" s="77">
        <f>SUBTOTAL(9,C687:C690)</f>
        <v>0</v>
      </c>
      <c r="D691" s="77">
        <f>SUBTOTAL(9,D687:D690)</f>
        <v>0</v>
      </c>
    </row>
    <row r="692" spans="1:4" ht="20.25" customHeight="1" x14ac:dyDescent="0.2">
      <c r="A692" s="260" t="s">
        <v>11</v>
      </c>
      <c r="B692" s="260"/>
      <c r="C692" s="260"/>
      <c r="D692" s="260"/>
    </row>
    <row r="693" spans="1:4" x14ac:dyDescent="0.2">
      <c r="A693" s="269" t="s">
        <v>4</v>
      </c>
      <c r="B693" s="269"/>
      <c r="C693" s="269"/>
      <c r="D693" s="269"/>
    </row>
    <row r="694" spans="1:4" ht="75" x14ac:dyDescent="0.2">
      <c r="A694" s="78" t="s">
        <v>233</v>
      </c>
      <c r="B694" s="6">
        <v>1000</v>
      </c>
      <c r="C694" s="93"/>
      <c r="D694" s="93"/>
    </row>
    <row r="695" spans="1:4" x14ac:dyDescent="0.2">
      <c r="A695" s="5" t="s">
        <v>7</v>
      </c>
      <c r="B695" s="6">
        <v>744.7</v>
      </c>
      <c r="C695" s="77"/>
      <c r="D695" s="77"/>
    </row>
    <row r="696" spans="1:4" ht="18.75" customHeight="1" x14ac:dyDescent="0.2">
      <c r="A696" s="5" t="s">
        <v>2</v>
      </c>
      <c r="B696" s="94"/>
      <c r="C696" s="77"/>
      <c r="D696" s="77"/>
    </row>
    <row r="697" spans="1:4" ht="18.75" customHeight="1" x14ac:dyDescent="0.2">
      <c r="A697" s="5" t="s">
        <v>3</v>
      </c>
      <c r="B697" s="6">
        <f>SUBTOTAL(9,B694:B695)</f>
        <v>1744.7</v>
      </c>
      <c r="C697" s="77">
        <f>SUBTOTAL(9,C694:C695)</f>
        <v>0</v>
      </c>
      <c r="D697" s="77">
        <f>SUBTOTAL(9,D694:D695)</f>
        <v>0</v>
      </c>
    </row>
    <row r="698" spans="1:4" s="17" customFormat="1" ht="37.5" customHeight="1" x14ac:dyDescent="0.2">
      <c r="A698" s="5" t="s">
        <v>45</v>
      </c>
      <c r="B698" s="6">
        <f>SUBTOTAL(9,B694:B695)</f>
        <v>1744.7</v>
      </c>
      <c r="C698" s="77">
        <f>SUBTOTAL(9,C694:C695)</f>
        <v>0</v>
      </c>
      <c r="D698" s="77">
        <f>SUBTOTAL(9,D694:D695)</f>
        <v>0</v>
      </c>
    </row>
    <row r="699" spans="1:4" ht="20.25" customHeight="1" x14ac:dyDescent="0.2">
      <c r="A699" s="260" t="s">
        <v>260</v>
      </c>
      <c r="B699" s="260"/>
      <c r="C699" s="260"/>
      <c r="D699" s="260"/>
    </row>
    <row r="700" spans="1:4" x14ac:dyDescent="0.2">
      <c r="A700" s="269" t="s">
        <v>4</v>
      </c>
      <c r="B700" s="269"/>
      <c r="C700" s="269"/>
      <c r="D700" s="269"/>
    </row>
    <row r="701" spans="1:4" s="10" customFormat="1" ht="37.5" x14ac:dyDescent="0.2">
      <c r="A701" s="9" t="s">
        <v>79</v>
      </c>
      <c r="B701" s="6">
        <v>50000</v>
      </c>
      <c r="C701" s="24">
        <v>4.758</v>
      </c>
      <c r="D701" s="32"/>
    </row>
    <row r="702" spans="1:4" x14ac:dyDescent="0.2">
      <c r="A702" s="9" t="s">
        <v>2</v>
      </c>
      <c r="B702" s="94"/>
      <c r="C702" s="77"/>
      <c r="D702" s="77"/>
    </row>
    <row r="703" spans="1:4" ht="20.25" customHeight="1" x14ac:dyDescent="0.2">
      <c r="A703" s="9" t="s">
        <v>3</v>
      </c>
      <c r="B703" s="6">
        <f>SUBTOTAL(9,B701:B701)</f>
        <v>50000</v>
      </c>
      <c r="C703" s="2">
        <f>SUBTOTAL(9,C701:C701)</f>
        <v>4.758</v>
      </c>
      <c r="D703" s="77">
        <f>SUBTOTAL(9,D701:D701)</f>
        <v>0</v>
      </c>
    </row>
    <row r="704" spans="1:4" ht="20.25" customHeight="1" x14ac:dyDescent="0.2">
      <c r="A704" s="269" t="s">
        <v>6</v>
      </c>
      <c r="B704" s="269"/>
      <c r="C704" s="269"/>
      <c r="D704" s="269"/>
    </row>
    <row r="705" spans="1:4" ht="37.5" x14ac:dyDescent="0.2">
      <c r="A705" s="9" t="s">
        <v>130</v>
      </c>
      <c r="B705" s="6">
        <v>5000</v>
      </c>
      <c r="C705" s="6">
        <v>2</v>
      </c>
      <c r="D705" s="77"/>
    </row>
    <row r="706" spans="1:4" ht="20.25" customHeight="1" x14ac:dyDescent="0.2">
      <c r="A706" s="9" t="s">
        <v>2</v>
      </c>
      <c r="B706" s="77"/>
      <c r="C706" s="77"/>
      <c r="D706" s="77"/>
    </row>
    <row r="707" spans="1:4" ht="20.25" customHeight="1" x14ac:dyDescent="0.2">
      <c r="A707" s="9" t="s">
        <v>3</v>
      </c>
      <c r="B707" s="6">
        <f>SUBTOTAL(9,B705)</f>
        <v>5000</v>
      </c>
      <c r="C707" s="6">
        <f>SUBTOTAL(9,C705)</f>
        <v>2</v>
      </c>
      <c r="D707" s="77">
        <f>SUBTOTAL(9,D705)</f>
        <v>0</v>
      </c>
    </row>
    <row r="708" spans="1:4" ht="37.5" x14ac:dyDescent="0.2">
      <c r="A708" s="9" t="s">
        <v>262</v>
      </c>
      <c r="B708" s="6">
        <f>SUBTOTAL(9,B701:B707)</f>
        <v>55000</v>
      </c>
      <c r="C708" s="2">
        <f>SUBTOTAL(9,C701:C707)</f>
        <v>6.758</v>
      </c>
      <c r="D708" s="77">
        <f>SUBTOTAL(9,D701:D707)</f>
        <v>0</v>
      </c>
    </row>
    <row r="709" spans="1:4" ht="25.5" customHeight="1" x14ac:dyDescent="0.2">
      <c r="A709" s="69" t="s">
        <v>56</v>
      </c>
      <c r="B709" s="2">
        <f>SUBTOTAL(9,B687:B708)</f>
        <v>57230.131999999998</v>
      </c>
      <c r="C709" s="2">
        <f>SUBTOTAL(9,C687:C708)</f>
        <v>6.758</v>
      </c>
      <c r="D709" s="77">
        <f>SUBTOTAL(9,D687:D708)</f>
        <v>0</v>
      </c>
    </row>
    <row r="710" spans="1:4" ht="18.75" customHeight="1" x14ac:dyDescent="0.2">
      <c r="A710" s="260" t="s">
        <v>30</v>
      </c>
      <c r="B710" s="260"/>
      <c r="C710" s="260"/>
      <c r="D710" s="260"/>
    </row>
    <row r="711" spans="1:4" ht="20.25" customHeight="1" x14ac:dyDescent="0.2">
      <c r="A711" s="260" t="s">
        <v>8</v>
      </c>
      <c r="B711" s="260"/>
      <c r="C711" s="260"/>
      <c r="D711" s="260"/>
    </row>
    <row r="712" spans="1:4" x14ac:dyDescent="0.2">
      <c r="A712" s="269" t="s">
        <v>4</v>
      </c>
      <c r="B712" s="269"/>
      <c r="C712" s="269"/>
      <c r="D712" s="269"/>
    </row>
    <row r="713" spans="1:4" s="10" customFormat="1" x14ac:dyDescent="0.2">
      <c r="A713" s="5" t="s">
        <v>12</v>
      </c>
      <c r="B713" s="6">
        <v>910</v>
      </c>
      <c r="C713" s="77"/>
      <c r="D713" s="77"/>
    </row>
    <row r="714" spans="1:4" x14ac:dyDescent="0.2">
      <c r="A714" s="5" t="s">
        <v>2</v>
      </c>
      <c r="B714" s="94"/>
      <c r="C714" s="77"/>
      <c r="D714" s="77"/>
    </row>
    <row r="715" spans="1:4" ht="18.75" customHeight="1" x14ac:dyDescent="0.2">
      <c r="A715" s="5" t="s">
        <v>16</v>
      </c>
      <c r="B715" s="6">
        <f>SUBTOTAL(9,B712:B713)</f>
        <v>910</v>
      </c>
      <c r="C715" s="77"/>
      <c r="D715" s="77"/>
    </row>
    <row r="716" spans="1:4" s="10" customFormat="1" ht="39" customHeight="1" x14ac:dyDescent="0.2">
      <c r="A716" s="5" t="s">
        <v>50</v>
      </c>
      <c r="B716" s="6">
        <f>SUBTOTAL(9,B713:B715)</f>
        <v>910</v>
      </c>
      <c r="C716" s="79">
        <f>SUBTOTAL(9,C713:C714)</f>
        <v>0</v>
      </c>
      <c r="D716" s="79">
        <f>SUBTOTAL(9,D713:D714)</f>
        <v>0</v>
      </c>
    </row>
    <row r="717" spans="1:4" ht="20.25" customHeight="1" x14ac:dyDescent="0.2">
      <c r="A717" s="260" t="s">
        <v>260</v>
      </c>
      <c r="B717" s="260"/>
      <c r="C717" s="260"/>
      <c r="D717" s="260"/>
    </row>
    <row r="718" spans="1:4" ht="24" customHeight="1" x14ac:dyDescent="0.2">
      <c r="A718" s="269" t="s">
        <v>4</v>
      </c>
      <c r="B718" s="269"/>
      <c r="C718" s="269"/>
      <c r="D718" s="269"/>
    </row>
    <row r="719" spans="1:4" ht="37.5" x14ac:dyDescent="0.2">
      <c r="A719" s="5" t="s">
        <v>234</v>
      </c>
      <c r="B719" s="6">
        <v>25500</v>
      </c>
      <c r="C719" s="6">
        <v>3</v>
      </c>
      <c r="D719" s="93"/>
    </row>
    <row r="720" spans="1:4" ht="37.5" x14ac:dyDescent="0.2">
      <c r="A720" s="12" t="s">
        <v>152</v>
      </c>
      <c r="B720" s="6">
        <f>71400+500</f>
        <v>71900</v>
      </c>
      <c r="C720" s="6">
        <v>7</v>
      </c>
      <c r="D720" s="93"/>
    </row>
    <row r="721" spans="1:4" ht="37.5" x14ac:dyDescent="0.2">
      <c r="A721" s="12" t="s">
        <v>280</v>
      </c>
      <c r="B721" s="6">
        <v>370</v>
      </c>
      <c r="C721" s="77"/>
      <c r="D721" s="93"/>
    </row>
    <row r="722" spans="1:4" ht="37.5" x14ac:dyDescent="0.2">
      <c r="A722" s="12" t="s">
        <v>153</v>
      </c>
      <c r="B722" s="6">
        <v>15000</v>
      </c>
      <c r="C722" s="6">
        <v>2</v>
      </c>
      <c r="D722" s="93"/>
    </row>
    <row r="723" spans="1:4" ht="56.25" x14ac:dyDescent="0.2">
      <c r="A723" s="12" t="s">
        <v>154</v>
      </c>
      <c r="B723" s="13">
        <v>26500</v>
      </c>
      <c r="C723" s="13">
        <v>7.7</v>
      </c>
      <c r="D723" s="93"/>
    </row>
    <row r="724" spans="1:4" ht="56.25" x14ac:dyDescent="0.2">
      <c r="A724" s="5" t="s">
        <v>281</v>
      </c>
      <c r="B724" s="6">
        <v>200</v>
      </c>
      <c r="C724" s="77"/>
      <c r="D724" s="93"/>
    </row>
    <row r="725" spans="1:4" ht="56.25" x14ac:dyDescent="0.2">
      <c r="A725" s="5" t="s">
        <v>282</v>
      </c>
      <c r="B725" s="6">
        <v>200</v>
      </c>
      <c r="C725" s="6"/>
      <c r="D725" s="93"/>
    </row>
    <row r="726" spans="1:4" ht="56.25" x14ac:dyDescent="0.2">
      <c r="A726" s="5" t="s">
        <v>283</v>
      </c>
      <c r="B726" s="6">
        <v>200</v>
      </c>
      <c r="C726" s="6"/>
      <c r="D726" s="93"/>
    </row>
    <row r="727" spans="1:4" ht="56.25" x14ac:dyDescent="0.2">
      <c r="A727" s="5" t="s">
        <v>346</v>
      </c>
      <c r="B727" s="6">
        <v>50000</v>
      </c>
      <c r="C727" s="6">
        <v>5</v>
      </c>
      <c r="D727" s="93"/>
    </row>
    <row r="728" spans="1:4" x14ac:dyDescent="0.2">
      <c r="A728" s="5" t="s">
        <v>2</v>
      </c>
      <c r="B728" s="45"/>
      <c r="C728" s="6"/>
      <c r="D728" s="77"/>
    </row>
    <row r="729" spans="1:4" ht="22.5" customHeight="1" x14ac:dyDescent="0.2">
      <c r="A729" s="5" t="s">
        <v>3</v>
      </c>
      <c r="B729" s="19">
        <f>SUBTOTAL(9,B719:B728)</f>
        <v>189870</v>
      </c>
      <c r="C729" s="19">
        <f>SUBTOTAL(9,C719:C728)</f>
        <v>24.7</v>
      </c>
      <c r="D729" s="79">
        <f>SUBTOTAL(9,D719:D728)</f>
        <v>0</v>
      </c>
    </row>
    <row r="730" spans="1:4" ht="40.5" customHeight="1" x14ac:dyDescent="0.2">
      <c r="A730" s="5" t="s">
        <v>262</v>
      </c>
      <c r="B730" s="19">
        <f>SUBTOTAL(9,B719:B729)</f>
        <v>189870</v>
      </c>
      <c r="C730" s="19">
        <f>SUBTOTAL(9,C719:C729)</f>
        <v>24.7</v>
      </c>
      <c r="D730" s="79">
        <f>SUBTOTAL(9,D719:D729)</f>
        <v>0</v>
      </c>
    </row>
    <row r="731" spans="1:4" ht="26.25" customHeight="1" x14ac:dyDescent="0.2">
      <c r="A731" s="69" t="s">
        <v>57</v>
      </c>
      <c r="B731" s="19">
        <f>SUBTOTAL(9,B713:B730)</f>
        <v>190780</v>
      </c>
      <c r="C731" s="19">
        <f>SUBTOTAL(9,C713:C730)</f>
        <v>24.7</v>
      </c>
      <c r="D731" s="79">
        <f>SUBTOTAL(9,D713:D730)</f>
        <v>0</v>
      </c>
    </row>
    <row r="732" spans="1:4" ht="20.25" customHeight="1" x14ac:dyDescent="0.2">
      <c r="A732" s="260" t="s">
        <v>31</v>
      </c>
      <c r="B732" s="260"/>
      <c r="C732" s="260"/>
      <c r="D732" s="260"/>
    </row>
    <row r="733" spans="1:4" ht="20.25" customHeight="1" x14ac:dyDescent="0.2">
      <c r="A733" s="260" t="s">
        <v>8</v>
      </c>
      <c r="B733" s="260"/>
      <c r="C733" s="260"/>
      <c r="D733" s="260"/>
    </row>
    <row r="734" spans="1:4" x14ac:dyDescent="0.2">
      <c r="A734" s="269" t="s">
        <v>4</v>
      </c>
      <c r="B734" s="269"/>
      <c r="C734" s="269"/>
      <c r="D734" s="269"/>
    </row>
    <row r="735" spans="1:4" s="10" customFormat="1" x14ac:dyDescent="0.2">
      <c r="A735" s="5" t="s">
        <v>7</v>
      </c>
      <c r="B735" s="6">
        <v>1490</v>
      </c>
      <c r="C735" s="77"/>
      <c r="D735" s="77"/>
    </row>
    <row r="736" spans="1:4" x14ac:dyDescent="0.2">
      <c r="A736" s="5" t="s">
        <v>2</v>
      </c>
      <c r="B736" s="94"/>
      <c r="C736" s="77"/>
      <c r="D736" s="77"/>
    </row>
    <row r="737" spans="1:4" ht="18.75" customHeight="1" x14ac:dyDescent="0.2">
      <c r="A737" s="5" t="s">
        <v>3</v>
      </c>
      <c r="B737" s="6">
        <f>SUBTOTAL(9,B735:B735)</f>
        <v>1490</v>
      </c>
      <c r="C737" s="77"/>
      <c r="D737" s="77"/>
    </row>
    <row r="738" spans="1:4" x14ac:dyDescent="0.2">
      <c r="A738" s="269" t="s">
        <v>6</v>
      </c>
      <c r="B738" s="269"/>
      <c r="C738" s="269"/>
      <c r="D738" s="269"/>
    </row>
    <row r="739" spans="1:4" x14ac:dyDescent="0.2">
      <c r="A739" s="5" t="s">
        <v>7</v>
      </c>
      <c r="B739" s="6">
        <v>800</v>
      </c>
      <c r="C739" s="77"/>
      <c r="D739" s="77"/>
    </row>
    <row r="740" spans="1:4" x14ac:dyDescent="0.2">
      <c r="A740" s="5" t="s">
        <v>2</v>
      </c>
      <c r="B740" s="94"/>
      <c r="C740" s="77"/>
      <c r="D740" s="77"/>
    </row>
    <row r="741" spans="1:4" ht="26.25" customHeight="1" x14ac:dyDescent="0.2">
      <c r="A741" s="5" t="s">
        <v>3</v>
      </c>
      <c r="B741" s="6">
        <f>SUBTOTAL(9,B739)</f>
        <v>800</v>
      </c>
      <c r="C741" s="77"/>
      <c r="D741" s="77"/>
    </row>
    <row r="742" spans="1:4" ht="37.5" x14ac:dyDescent="0.2">
      <c r="A742" s="5" t="s">
        <v>50</v>
      </c>
      <c r="B742" s="19">
        <f>SUBTOTAL(9,B735:B741)</f>
        <v>2290</v>
      </c>
      <c r="C742" s="79">
        <f>SUBTOTAL(9,C735:C736)</f>
        <v>0</v>
      </c>
      <c r="D742" s="79">
        <f>SUBTOTAL(9,D735:D736)</f>
        <v>0</v>
      </c>
    </row>
    <row r="743" spans="1:4" ht="20.25" customHeight="1" x14ac:dyDescent="0.2">
      <c r="A743" s="260" t="s">
        <v>11</v>
      </c>
      <c r="B743" s="260"/>
      <c r="C743" s="260"/>
      <c r="D743" s="260"/>
    </row>
    <row r="744" spans="1:4" x14ac:dyDescent="0.2">
      <c r="A744" s="269" t="s">
        <v>4</v>
      </c>
      <c r="B744" s="269"/>
      <c r="C744" s="269"/>
      <c r="D744" s="269"/>
    </row>
    <row r="745" spans="1:4" x14ac:dyDescent="0.2">
      <c r="A745" s="5" t="s">
        <v>7</v>
      </c>
      <c r="B745" s="6">
        <v>800</v>
      </c>
      <c r="C745" s="77"/>
      <c r="D745" s="77"/>
    </row>
    <row r="746" spans="1:4" x14ac:dyDescent="0.2">
      <c r="A746" s="5" t="s">
        <v>2</v>
      </c>
      <c r="B746" s="94"/>
      <c r="C746" s="77"/>
      <c r="D746" s="77"/>
    </row>
    <row r="747" spans="1:4" ht="23.25" customHeight="1" x14ac:dyDescent="0.2">
      <c r="A747" s="3" t="s">
        <v>3</v>
      </c>
      <c r="B747" s="19">
        <f>SUBTOTAL(9,B745:B746)</f>
        <v>800</v>
      </c>
      <c r="C747" s="79">
        <f>SUBTOTAL(9,C745:C746)</f>
        <v>0</v>
      </c>
      <c r="D747" s="79">
        <f>SUBTOTAL(9,D745:D746)</f>
        <v>0</v>
      </c>
    </row>
    <row r="748" spans="1:4" ht="23.25" customHeight="1" x14ac:dyDescent="0.2">
      <c r="A748" s="269" t="s">
        <v>6</v>
      </c>
      <c r="B748" s="269"/>
      <c r="C748" s="269"/>
      <c r="D748" s="269"/>
    </row>
    <row r="749" spans="1:4" ht="75" x14ac:dyDescent="0.2">
      <c r="A749" s="5" t="s">
        <v>284</v>
      </c>
      <c r="B749" s="19">
        <v>19147</v>
      </c>
      <c r="C749" s="79"/>
      <c r="D749" s="31">
        <v>96.85</v>
      </c>
    </row>
    <row r="750" spans="1:4" x14ac:dyDescent="0.2">
      <c r="A750" s="5" t="s">
        <v>7</v>
      </c>
      <c r="B750" s="19">
        <v>300</v>
      </c>
      <c r="C750" s="79"/>
      <c r="D750" s="79"/>
    </row>
    <row r="751" spans="1:4" ht="23.25" customHeight="1" x14ac:dyDescent="0.2">
      <c r="A751" s="5" t="s">
        <v>2</v>
      </c>
      <c r="B751" s="79"/>
      <c r="C751" s="79"/>
      <c r="D751" s="79"/>
    </row>
    <row r="752" spans="1:4" ht="23.25" customHeight="1" x14ac:dyDescent="0.2">
      <c r="A752" s="5" t="s">
        <v>3</v>
      </c>
      <c r="B752" s="19">
        <f>SUBTOTAL(9,B749:B751)</f>
        <v>19447</v>
      </c>
      <c r="C752" s="79">
        <f>SUBTOTAL(9,C749:C751)</f>
        <v>0</v>
      </c>
      <c r="D752" s="31">
        <f>SUBTOTAL(9,D749:D751)</f>
        <v>96.85</v>
      </c>
    </row>
    <row r="753" spans="1:4" ht="37.5" x14ac:dyDescent="0.2">
      <c r="A753" s="5" t="s">
        <v>45</v>
      </c>
      <c r="B753" s="19">
        <f>SUBTOTAL(9,B745:B752)</f>
        <v>20247</v>
      </c>
      <c r="C753" s="79">
        <f>SUBTOTAL(9,C745:C752)</f>
        <v>0</v>
      </c>
      <c r="D753" s="31">
        <f>SUBTOTAL(9,D745:D752)</f>
        <v>96.85</v>
      </c>
    </row>
    <row r="754" spans="1:4" ht="18.75" customHeight="1" x14ac:dyDescent="0.2">
      <c r="A754" s="260" t="s">
        <v>260</v>
      </c>
      <c r="B754" s="260"/>
      <c r="C754" s="260"/>
      <c r="D754" s="260"/>
    </row>
    <row r="755" spans="1:4" x14ac:dyDescent="0.2">
      <c r="A755" s="269" t="s">
        <v>4</v>
      </c>
      <c r="B755" s="269"/>
      <c r="C755" s="269"/>
      <c r="D755" s="269"/>
    </row>
    <row r="756" spans="1:4" ht="35.25" customHeight="1" x14ac:dyDescent="0.2">
      <c r="A756" s="5" t="s">
        <v>285</v>
      </c>
      <c r="B756" s="6">
        <v>27900</v>
      </c>
      <c r="C756" s="8">
        <v>3.8220000000000001</v>
      </c>
      <c r="D756" s="79"/>
    </row>
    <row r="757" spans="1:4" ht="75" x14ac:dyDescent="0.2">
      <c r="A757" s="5" t="s">
        <v>409</v>
      </c>
      <c r="B757" s="2">
        <v>150.57499999999999</v>
      </c>
      <c r="C757" s="79"/>
      <c r="D757" s="79"/>
    </row>
    <row r="758" spans="1:4" ht="75" x14ac:dyDescent="0.2">
      <c r="A758" s="5" t="s">
        <v>410</v>
      </c>
      <c r="B758" s="2">
        <v>190.46899999999999</v>
      </c>
      <c r="C758" s="79"/>
      <c r="D758" s="79"/>
    </row>
    <row r="759" spans="1:4" ht="75" x14ac:dyDescent="0.2">
      <c r="A759" s="5" t="s">
        <v>411</v>
      </c>
      <c r="B759" s="6">
        <v>199.8</v>
      </c>
      <c r="C759" s="79"/>
      <c r="D759" s="79"/>
    </row>
    <row r="760" spans="1:4" ht="75" x14ac:dyDescent="0.2">
      <c r="A760" s="5" t="s">
        <v>412</v>
      </c>
      <c r="B760" s="6">
        <v>193</v>
      </c>
      <c r="C760" s="79"/>
      <c r="D760" s="79"/>
    </row>
    <row r="761" spans="1:4" ht="56.25" x14ac:dyDescent="0.2">
      <c r="A761" s="5" t="s">
        <v>413</v>
      </c>
      <c r="B761" s="6">
        <v>195</v>
      </c>
      <c r="C761" s="79"/>
      <c r="D761" s="79"/>
    </row>
    <row r="762" spans="1:4" x14ac:dyDescent="0.2">
      <c r="A762" s="5" t="s">
        <v>2</v>
      </c>
      <c r="B762" s="79"/>
      <c r="C762" s="79"/>
      <c r="D762" s="79"/>
    </row>
    <row r="763" spans="1:4" ht="24.75" customHeight="1" x14ac:dyDescent="0.2">
      <c r="A763" s="5" t="s">
        <v>3</v>
      </c>
      <c r="B763" s="8">
        <f>SUBTOTAL(9,B756:B762)</f>
        <v>28828.844000000001</v>
      </c>
      <c r="C763" s="8">
        <f>SUBTOTAL(9,C756:C762)</f>
        <v>3.8220000000000001</v>
      </c>
      <c r="D763" s="79">
        <f>SUBTOTAL(9,D756:D762)</f>
        <v>0</v>
      </c>
    </row>
    <row r="764" spans="1:4" x14ac:dyDescent="0.2">
      <c r="A764" s="269" t="s">
        <v>6</v>
      </c>
      <c r="B764" s="269"/>
      <c r="C764" s="269"/>
      <c r="D764" s="269"/>
    </row>
    <row r="765" spans="1:4" ht="46.5" customHeight="1" x14ac:dyDescent="0.2">
      <c r="A765" s="5" t="s">
        <v>402</v>
      </c>
      <c r="B765" s="6">
        <v>21282</v>
      </c>
      <c r="C765" s="2">
        <v>4.1470000000000002</v>
      </c>
      <c r="D765" s="77"/>
    </row>
    <row r="766" spans="1:4" ht="46.5" customHeight="1" x14ac:dyDescent="0.2">
      <c r="A766" s="5" t="s">
        <v>347</v>
      </c>
      <c r="B766" s="2">
        <v>6542.1559999999999</v>
      </c>
      <c r="C766" s="6">
        <v>1</v>
      </c>
      <c r="D766" s="77"/>
    </row>
    <row r="767" spans="1:4" x14ac:dyDescent="0.2">
      <c r="A767" s="5" t="s">
        <v>2</v>
      </c>
      <c r="B767" s="94"/>
      <c r="C767" s="77"/>
      <c r="D767" s="77"/>
    </row>
    <row r="768" spans="1:4" x14ac:dyDescent="0.2">
      <c r="A768" s="5" t="s">
        <v>3</v>
      </c>
      <c r="B768" s="8">
        <f>SUBTOTAL(9,B765:B767)</f>
        <v>27824.155999999999</v>
      </c>
      <c r="C768" s="8">
        <f>SUBTOTAL(9,C765:C767)</f>
        <v>5.1470000000000002</v>
      </c>
      <c r="D768" s="79">
        <f>SUBTOTAL(9,D765:D767)</f>
        <v>0</v>
      </c>
    </row>
    <row r="769" spans="1:4" ht="37.5" x14ac:dyDescent="0.2">
      <c r="A769" s="5" t="s">
        <v>262</v>
      </c>
      <c r="B769" s="19">
        <f>SUBTOTAL(9,B756:B768)</f>
        <v>56653</v>
      </c>
      <c r="C769" s="8">
        <f>SUBTOTAL(9,C756:C768)</f>
        <v>8.9690000000000012</v>
      </c>
      <c r="D769" s="79">
        <f>SUBTOTAL(9,D756:D768)</f>
        <v>0</v>
      </c>
    </row>
    <row r="770" spans="1:4" ht="22.5" customHeight="1" x14ac:dyDescent="0.2">
      <c r="A770" s="5" t="s">
        <v>58</v>
      </c>
      <c r="B770" s="19">
        <f>SUBTOTAL(9,B735:B769)</f>
        <v>79190</v>
      </c>
      <c r="C770" s="8">
        <f>SUBTOTAL(9,C735:C769)</f>
        <v>8.9690000000000012</v>
      </c>
      <c r="D770" s="31">
        <f>SUBTOTAL(9,D735:D769)</f>
        <v>96.85</v>
      </c>
    </row>
    <row r="771" spans="1:4" ht="18.75" customHeight="1" x14ac:dyDescent="0.2">
      <c r="A771" s="260" t="s">
        <v>32</v>
      </c>
      <c r="B771" s="260"/>
      <c r="C771" s="260"/>
      <c r="D771" s="260"/>
    </row>
    <row r="772" spans="1:4" ht="20.25" customHeight="1" x14ac:dyDescent="0.2">
      <c r="A772" s="260" t="s">
        <v>8</v>
      </c>
      <c r="B772" s="260"/>
      <c r="C772" s="260"/>
      <c r="D772" s="260"/>
    </row>
    <row r="773" spans="1:4" x14ac:dyDescent="0.2">
      <c r="A773" s="269" t="s">
        <v>4</v>
      </c>
      <c r="B773" s="269"/>
      <c r="C773" s="269"/>
      <c r="D773" s="269"/>
    </row>
    <row r="774" spans="1:4" ht="42" customHeight="1" x14ac:dyDescent="0.2">
      <c r="A774" s="5" t="s">
        <v>12</v>
      </c>
      <c r="B774" s="6">
        <v>6820</v>
      </c>
      <c r="C774" s="77"/>
      <c r="D774" s="77"/>
    </row>
    <row r="775" spans="1:4" x14ac:dyDescent="0.2">
      <c r="A775" s="5" t="s">
        <v>2</v>
      </c>
      <c r="B775" s="94"/>
      <c r="C775" s="77"/>
      <c r="D775" s="77"/>
    </row>
    <row r="776" spans="1:4" ht="18.75" customHeight="1" x14ac:dyDescent="0.2">
      <c r="A776" s="5" t="s">
        <v>3</v>
      </c>
      <c r="B776" s="19">
        <f>SUBTOTAL(9,B774:B775)</f>
        <v>6820</v>
      </c>
      <c r="C776" s="79">
        <f>SUBTOTAL(9,C774:C775)</f>
        <v>0</v>
      </c>
      <c r="D776" s="79">
        <f>SUBTOTAL(9,D774:D775)</f>
        <v>0</v>
      </c>
    </row>
    <row r="777" spans="1:4" ht="41.25" customHeight="1" x14ac:dyDescent="0.2">
      <c r="A777" s="5" t="s">
        <v>50</v>
      </c>
      <c r="B777" s="19">
        <f>SUBTOTAL(9,B774:B776)</f>
        <v>6820</v>
      </c>
      <c r="C777" s="79">
        <f>SUBTOTAL(9,C774:C776)</f>
        <v>0</v>
      </c>
      <c r="D777" s="79">
        <f>SUBTOTAL(9,D774:D776)</f>
        <v>0</v>
      </c>
    </row>
    <row r="778" spans="1:4" ht="19.5" customHeight="1" x14ac:dyDescent="0.2">
      <c r="A778" s="260" t="s">
        <v>11</v>
      </c>
      <c r="B778" s="260"/>
      <c r="C778" s="260"/>
      <c r="D778" s="260"/>
    </row>
    <row r="779" spans="1:4" x14ac:dyDescent="0.2">
      <c r="A779" s="269" t="s">
        <v>4</v>
      </c>
      <c r="B779" s="269"/>
      <c r="C779" s="269"/>
      <c r="D779" s="269"/>
    </row>
    <row r="780" spans="1:4" ht="56.25" x14ac:dyDescent="0.2">
      <c r="A780" s="3" t="s">
        <v>414</v>
      </c>
      <c r="B780" s="6">
        <v>18000</v>
      </c>
      <c r="C780" s="6">
        <v>0.4</v>
      </c>
      <c r="D780" s="93"/>
    </row>
    <row r="781" spans="1:4" x14ac:dyDescent="0.2">
      <c r="A781" s="3" t="s">
        <v>7</v>
      </c>
      <c r="B781" s="6">
        <v>4000</v>
      </c>
      <c r="C781" s="79"/>
      <c r="D781" s="77"/>
    </row>
    <row r="782" spans="1:4" x14ac:dyDescent="0.2">
      <c r="A782" s="3" t="s">
        <v>2</v>
      </c>
      <c r="B782" s="94"/>
      <c r="C782" s="77"/>
      <c r="D782" s="77"/>
    </row>
    <row r="783" spans="1:4" ht="18.75" customHeight="1" x14ac:dyDescent="0.2">
      <c r="A783" s="3" t="s">
        <v>3</v>
      </c>
      <c r="B783" s="19">
        <f>SUBTOTAL(9,B779:B782)</f>
        <v>22000</v>
      </c>
      <c r="C783" s="19">
        <f>SUBTOTAL(9,C779:C782)</f>
        <v>0.4</v>
      </c>
      <c r="D783" s="79">
        <f>SUBTOTAL(9,D779:D782)</f>
        <v>0</v>
      </c>
    </row>
    <row r="784" spans="1:4" ht="18.75" hidden="1" customHeight="1" x14ac:dyDescent="0.2">
      <c r="A784" s="272"/>
      <c r="B784" s="272"/>
      <c r="C784" s="272"/>
      <c r="D784" s="272"/>
    </row>
    <row r="785" spans="1:8" ht="29.25" hidden="1" customHeight="1" x14ac:dyDescent="0.2">
      <c r="A785" s="3"/>
      <c r="B785" s="77"/>
      <c r="C785" s="79"/>
      <c r="D785" s="93"/>
    </row>
    <row r="786" spans="1:8" ht="18.75" hidden="1" customHeight="1" x14ac:dyDescent="0.2">
      <c r="A786" s="3"/>
      <c r="B786" s="94"/>
      <c r="C786" s="77"/>
      <c r="D786" s="77"/>
    </row>
    <row r="787" spans="1:8" ht="18.75" hidden="1" customHeight="1" x14ac:dyDescent="0.2">
      <c r="A787" s="3"/>
      <c r="B787" s="79"/>
      <c r="C787" s="79"/>
      <c r="D787" s="79"/>
    </row>
    <row r="788" spans="1:8" ht="38.25" customHeight="1" x14ac:dyDescent="0.2">
      <c r="A788" s="3" t="s">
        <v>45</v>
      </c>
      <c r="B788" s="19">
        <f>SUBTOTAL(9,B779:B787)</f>
        <v>22000</v>
      </c>
      <c r="C788" s="19">
        <f>SUBTOTAL(9,C779:C787)</f>
        <v>0.4</v>
      </c>
      <c r="D788" s="79">
        <f>SUBTOTAL(9,D779:D787)</f>
        <v>0</v>
      </c>
    </row>
    <row r="789" spans="1:8" ht="18.75" customHeight="1" x14ac:dyDescent="0.2">
      <c r="A789" s="260" t="s">
        <v>260</v>
      </c>
      <c r="B789" s="260"/>
      <c r="C789" s="260"/>
      <c r="D789" s="260"/>
    </row>
    <row r="790" spans="1:8" x14ac:dyDescent="0.2">
      <c r="A790" s="269" t="s">
        <v>4</v>
      </c>
      <c r="B790" s="269"/>
      <c r="C790" s="269"/>
      <c r="D790" s="269"/>
    </row>
    <row r="791" spans="1:8" ht="56.25" x14ac:dyDescent="0.2">
      <c r="A791" s="5" t="s">
        <v>403</v>
      </c>
      <c r="B791" s="2">
        <v>35555.019999999997</v>
      </c>
      <c r="C791" s="4">
        <v>8.3800000000000008</v>
      </c>
      <c r="D791" s="79"/>
    </row>
    <row r="792" spans="1:8" ht="56.25" x14ac:dyDescent="0.2">
      <c r="A792" s="5" t="s">
        <v>404</v>
      </c>
      <c r="B792" s="2">
        <v>145.36799999999999</v>
      </c>
      <c r="C792" s="77"/>
      <c r="D792" s="79"/>
    </row>
    <row r="793" spans="1:8" ht="37.5" x14ac:dyDescent="0.2">
      <c r="A793" s="5" t="s">
        <v>235</v>
      </c>
      <c r="B793" s="6">
        <v>500</v>
      </c>
      <c r="C793" s="77"/>
      <c r="D793" s="79"/>
    </row>
    <row r="794" spans="1:8" ht="56.25" x14ac:dyDescent="0.2">
      <c r="A794" s="5" t="s">
        <v>236</v>
      </c>
      <c r="B794" s="6">
        <v>500</v>
      </c>
      <c r="C794" s="77"/>
      <c r="D794" s="79"/>
    </row>
    <row r="795" spans="1:8" ht="37.5" x14ac:dyDescent="0.2">
      <c r="A795" s="5" t="s">
        <v>405</v>
      </c>
      <c r="B795" s="6">
        <v>500</v>
      </c>
      <c r="C795" s="77"/>
      <c r="D795" s="79"/>
    </row>
    <row r="796" spans="1:8" ht="93.75" x14ac:dyDescent="0.2">
      <c r="A796" s="5" t="s">
        <v>348</v>
      </c>
      <c r="B796" s="4">
        <v>5948.76</v>
      </c>
      <c r="C796" s="6">
        <v>1.5</v>
      </c>
      <c r="D796" s="79"/>
    </row>
    <row r="797" spans="1:8" ht="56.25" x14ac:dyDescent="0.2">
      <c r="A797" s="5" t="s">
        <v>134</v>
      </c>
      <c r="B797" s="4">
        <v>42326.43</v>
      </c>
      <c r="C797" s="4">
        <v>9.9</v>
      </c>
      <c r="D797" s="79"/>
      <c r="G797" s="109">
        <v>7600.0029999999997</v>
      </c>
      <c r="H797" s="1">
        <v>3.1219999999999999</v>
      </c>
    </row>
    <row r="798" spans="1:8" ht="56.25" x14ac:dyDescent="0.2">
      <c r="A798" s="5" t="s">
        <v>135</v>
      </c>
      <c r="B798" s="4">
        <v>21547.79</v>
      </c>
      <c r="C798" s="4">
        <v>5.3</v>
      </c>
      <c r="D798" s="79"/>
      <c r="G798" s="1">
        <v>22000</v>
      </c>
      <c r="H798" s="1">
        <v>6.49</v>
      </c>
    </row>
    <row r="799" spans="1:8" x14ac:dyDescent="0.2">
      <c r="A799" s="5" t="s">
        <v>2</v>
      </c>
      <c r="B799" s="94"/>
      <c r="C799" s="77"/>
      <c r="D799" s="77"/>
    </row>
    <row r="800" spans="1:8" ht="23.25" customHeight="1" x14ac:dyDescent="0.2">
      <c r="A800" s="5" t="s">
        <v>3</v>
      </c>
      <c r="B800" s="8">
        <f>SUBTOTAL(9,B791:B798)</f>
        <v>107023.36800000002</v>
      </c>
      <c r="C800" s="8">
        <f>SUBTOTAL(9,C791:C798)</f>
        <v>25.080000000000002</v>
      </c>
      <c r="D800" s="79">
        <f>SUBTOTAL(9,D791:D796)</f>
        <v>0</v>
      </c>
    </row>
    <row r="801" spans="1:4" ht="45" customHeight="1" x14ac:dyDescent="0.2">
      <c r="A801" s="5" t="s">
        <v>261</v>
      </c>
      <c r="B801" s="8">
        <f>SUBTOTAL(9,B791:B800)</f>
        <v>107023.36800000002</v>
      </c>
      <c r="C801" s="8">
        <f>SUBTOTAL(9,C791:C800)</f>
        <v>25.080000000000002</v>
      </c>
      <c r="D801" s="79">
        <f>SUBTOTAL(9,D791:D800)</f>
        <v>0</v>
      </c>
    </row>
    <row r="802" spans="1:4" ht="27.75" customHeight="1" x14ac:dyDescent="0.2">
      <c r="A802" s="5" t="s">
        <v>60</v>
      </c>
      <c r="B802" s="8">
        <f>SUBTOTAL(9,B774:B801)</f>
        <v>135843.36800000002</v>
      </c>
      <c r="C802" s="8">
        <f>SUBTOTAL(9,C774:C801)</f>
        <v>25.48</v>
      </c>
      <c r="D802" s="79">
        <f>SUBTOTAL(9,D774:D801)</f>
        <v>0</v>
      </c>
    </row>
    <row r="803" spans="1:4" ht="20.25" customHeight="1" x14ac:dyDescent="0.2">
      <c r="A803" s="5"/>
      <c r="B803" s="94"/>
      <c r="C803" s="77"/>
      <c r="D803" s="77"/>
    </row>
    <row r="804" spans="1:4" ht="51.75" customHeight="1" x14ac:dyDescent="0.2">
      <c r="A804" s="61" t="s">
        <v>66</v>
      </c>
      <c r="B804" s="8">
        <f>SUM(B35,B74,B143,B185,B218,B244,B272,B312,B358,B422,B446,B489,B557,B594,B619,B655,B691,B716,B742,B777)</f>
        <v>136625.85700000002</v>
      </c>
      <c r="C804" s="8">
        <f>SUM(C35,C74,C143,C185,C218,C244,C272,C312,C358,C422,C446,C489,C557,C594,C619,C655,C691,C716,C742,C777)</f>
        <v>0.53200000000000003</v>
      </c>
      <c r="D804" s="31">
        <f>SUM(D35,D74,D143,D185,D218,D244,D272,D312,D358,D422,D446,D489,D557,D594,D619,D655,D691,D716,D742,D777)</f>
        <v>250.19</v>
      </c>
    </row>
    <row r="805" spans="1:4" ht="27" customHeight="1" x14ac:dyDescent="0.2">
      <c r="A805" s="61" t="s">
        <v>62</v>
      </c>
      <c r="B805" s="91"/>
      <c r="C805" s="91"/>
      <c r="D805" s="91"/>
    </row>
    <row r="806" spans="1:4" ht="27" customHeight="1" x14ac:dyDescent="0.2">
      <c r="A806" s="61" t="s">
        <v>63</v>
      </c>
      <c r="B806" s="8">
        <f>SUM(B34,B73,B138,B180,B217,B239,B271,B307,B357,B421,B445,B488,B556,B594,B618,B650,B690,B715,B737,B776)</f>
        <v>133190.41700000002</v>
      </c>
      <c r="C806" s="8">
        <f>SUM(C34,C73,C138,C180,C217,C239,C271,C307,C357,C421,C445,C488,C556,C594,C618,C650,C690,C715,C737,C776)</f>
        <v>0.53200000000000003</v>
      </c>
      <c r="D806" s="19">
        <f>SUM(D34,D73,D138,D180,D217,D239,D271,D307,D357,D421,D445,D488,D556,D594,D618,D650,D690,D715,D737,D776)</f>
        <v>152.5</v>
      </c>
    </row>
    <row r="807" spans="1:4" ht="27" customHeight="1" x14ac:dyDescent="0.2">
      <c r="A807" s="61" t="s">
        <v>64</v>
      </c>
      <c r="B807" s="31">
        <f>SUM(B142,B184,B243,B311,B654,B741)</f>
        <v>3435.44</v>
      </c>
      <c r="C807" s="79">
        <f>SUM(C142,C184,C243,C311,C654,C741)</f>
        <v>0</v>
      </c>
      <c r="D807" s="31">
        <f>SUM(D142,D184,D243,D311,D654,D741)</f>
        <v>97.69</v>
      </c>
    </row>
    <row r="808" spans="1:4" ht="27" customHeight="1" x14ac:dyDescent="0.2">
      <c r="A808" s="61"/>
      <c r="B808" s="91"/>
      <c r="C808" s="91"/>
      <c r="D808" s="91"/>
    </row>
    <row r="809" spans="1:4" ht="42.75" customHeight="1" x14ac:dyDescent="0.2">
      <c r="A809" s="61" t="s">
        <v>67</v>
      </c>
      <c r="B809" s="8">
        <f>SUM(B16,B41,B80,B117,B154,B195,B224,B250,B284,B339,B375,B431,B457,B505,B523,B569,B601,B661,B698,B753,B788,B626)</f>
        <v>538527.853</v>
      </c>
      <c r="C809" s="8">
        <f>SUM(C16,C41,C80,C117,C154,C195,C224,C250,C284,C339,C375,C431,C457,C505,C523,C569,C601,C661,C698,C753,C788,C626)</f>
        <v>14.755000000000001</v>
      </c>
      <c r="D809" s="31">
        <f>SUM(D16,D41,D80,D117,D154,D195,D224,D250,D284,D339,D375,D431,D457,D505,D523,D569,D601,D661,D698,D753,D788,D626)</f>
        <v>1090.1099999999999</v>
      </c>
    </row>
    <row r="810" spans="1:4" ht="27" customHeight="1" x14ac:dyDescent="0.2">
      <c r="A810" s="61" t="s">
        <v>62</v>
      </c>
      <c r="B810" s="79"/>
      <c r="C810" s="79"/>
      <c r="D810" s="79"/>
    </row>
    <row r="811" spans="1:4" ht="27" customHeight="1" x14ac:dyDescent="0.2">
      <c r="A811" s="61" t="s">
        <v>63</v>
      </c>
      <c r="B811" s="8">
        <f>SUM(B15,B40,B79,B111,B149,B190,B223,B249,B283,B338,B363,B430,B456,B500,B522,B564,B600,B625,B660,B697,B747,B783)</f>
        <v>454737.41499999998</v>
      </c>
      <c r="C811" s="8">
        <f>SUM(C15,C40,C79,C111,C149,C190,C223,C249,C283,C338,C363,C430,C456,C500,C522,C564,C600,C625,C660,C697,C747,C783)</f>
        <v>8.8550000000000004</v>
      </c>
      <c r="D811" s="31">
        <f>SUM(D15,D40,D79,D111,D149,D190,D223,D249,D283,D338,D363,D430,D456,D500,D522,D564,D600,D625,D660,D697,D747,D783)</f>
        <v>956.45999999999992</v>
      </c>
    </row>
    <row r="812" spans="1:4" ht="27" customHeight="1" x14ac:dyDescent="0.2">
      <c r="A812" s="61" t="s">
        <v>64</v>
      </c>
      <c r="B812" s="8">
        <f>SUM(B116,B153,B194,B374,B504,B568,B752)</f>
        <v>83790.437999999995</v>
      </c>
      <c r="C812" s="19">
        <f>SUM(C116,C153,C194,C374,C504,C568,C752)</f>
        <v>5.8999999999999995</v>
      </c>
      <c r="D812" s="31">
        <f>SUM(D116,D153,D194,D374,D504,D568,D752)</f>
        <v>133.64999999999998</v>
      </c>
    </row>
    <row r="813" spans="1:4" ht="9" customHeight="1" x14ac:dyDescent="0.2">
      <c r="A813" s="61"/>
      <c r="B813" s="94"/>
      <c r="C813" s="94"/>
      <c r="D813" s="94"/>
    </row>
    <row r="814" spans="1:4" ht="39" customHeight="1" x14ac:dyDescent="0.2">
      <c r="A814" s="61" t="s">
        <v>263</v>
      </c>
      <c r="B814" s="31">
        <f>SUM(B25,B66,B90,B130,B173,B210,B231,B264,B300,B331,B350,B414,B437,B477,B514,B548,B586,B611,B641,B682,B708,B730,B769,B801)</f>
        <v>3145846.29</v>
      </c>
      <c r="C814" s="8">
        <f>SUM(C25,C66,C90,C130,C173,C210,C231,C264,C300,C331,C350,C414,C437,C477,C514,C548,C586,C611,C641,C682,C708,C730,C769,C801)</f>
        <v>516.29399999999998</v>
      </c>
      <c r="D814" s="31">
        <f>SUM(D25,D66,D90,D130,D173,D210,D231,D264,D300,D331,D350,D414,D437,D477,D514,D548,D586,D611,D641,D682,D708,D730,D769,D801)</f>
        <v>565.13</v>
      </c>
    </row>
    <row r="815" spans="1:4" ht="27" customHeight="1" x14ac:dyDescent="0.2">
      <c r="A815" s="61" t="s">
        <v>62</v>
      </c>
      <c r="B815" s="94"/>
      <c r="C815" s="94"/>
      <c r="D815" s="94"/>
    </row>
    <row r="816" spans="1:4" ht="27" customHeight="1" x14ac:dyDescent="0.2">
      <c r="A816" s="61" t="s">
        <v>63</v>
      </c>
      <c r="B816" s="31">
        <f>SUM(B24,B65,B89,B124,B172,B204,B230,B263,B299,B330,B349,B380,B436,B477,B513,B538,B585,B610,B640,B677,B703,B729,B763,B800)</f>
        <v>2706298.45</v>
      </c>
      <c r="C816" s="8">
        <f>SUM(C24,C65,C89,C124,C172,C204,C230,C263,C299,C330,C349,C380,C436,C477,C513,C538,C585,C610,C640,C677,C703,C729,C763,C800)</f>
        <v>415.76699999999994</v>
      </c>
      <c r="D816" s="31">
        <f>SUM(D24,D65,D89,D124,D172,D204,D230,D263,D299,D330,D349,D380,D436,D477,D513,D538,D585,D610,D640,D677,D703,D729,D763,D800)</f>
        <v>565.13</v>
      </c>
    </row>
    <row r="817" spans="1:4" ht="33" customHeight="1" x14ac:dyDescent="0.2">
      <c r="A817" s="61" t="s">
        <v>64</v>
      </c>
      <c r="B817" s="31">
        <f>SUM(B129,B209,B413,B547,B681,B707,B768)</f>
        <v>439547.84000000008</v>
      </c>
      <c r="C817" s="8">
        <f>SUM(C129,C209,C413,C547,C681,C707,C768)</f>
        <v>100.527</v>
      </c>
      <c r="D817" s="79">
        <f>SUM(D129,D209,D413,D547,D681,D707,D768)</f>
        <v>0</v>
      </c>
    </row>
    <row r="818" spans="1:4" ht="15" customHeight="1" x14ac:dyDescent="0.2">
      <c r="A818" s="59"/>
      <c r="B818" s="94"/>
      <c r="C818" s="94"/>
      <c r="D818" s="94"/>
    </row>
    <row r="819" spans="1:4" ht="27" customHeight="1" x14ac:dyDescent="0.2">
      <c r="A819" s="61" t="s">
        <v>65</v>
      </c>
      <c r="B819" s="19">
        <f>SUBTOTAL(9,B10:B802)</f>
        <v>3821000.0000000019</v>
      </c>
      <c r="C819" s="8">
        <f>SUBTOTAL(9,C10:C802)</f>
        <v>531.58100000000013</v>
      </c>
      <c r="D819" s="31">
        <f>SUBTOTAL(9,D10:D802)</f>
        <v>1905.4299999999998</v>
      </c>
    </row>
    <row r="820" spans="1:4" ht="27" customHeight="1" x14ac:dyDescent="0.2">
      <c r="A820" s="61" t="s">
        <v>62</v>
      </c>
      <c r="B820" s="94"/>
      <c r="C820" s="94"/>
      <c r="D820" s="94"/>
    </row>
    <row r="821" spans="1:4" ht="27" customHeight="1" x14ac:dyDescent="0.2">
      <c r="A821" s="61" t="s">
        <v>63</v>
      </c>
      <c r="B821" s="8">
        <f t="shared" ref="B821:D822" si="1">SUM(B806,B811,B816)</f>
        <v>3294226.2820000001</v>
      </c>
      <c r="C821" s="8">
        <f t="shared" si="1"/>
        <v>425.15399999999994</v>
      </c>
      <c r="D821" s="31">
        <f t="shared" si="1"/>
        <v>1674.0900000000001</v>
      </c>
    </row>
    <row r="822" spans="1:4" ht="27" customHeight="1" x14ac:dyDescent="0.2">
      <c r="A822" s="61" t="s">
        <v>64</v>
      </c>
      <c r="B822" s="8">
        <f t="shared" si="1"/>
        <v>526773.71800000011</v>
      </c>
      <c r="C822" s="8">
        <f t="shared" si="1"/>
        <v>106.42700000000001</v>
      </c>
      <c r="D822" s="31">
        <f t="shared" si="1"/>
        <v>231.33999999999997</v>
      </c>
    </row>
    <row r="823" spans="1:4" ht="27" customHeight="1" x14ac:dyDescent="0.2">
      <c r="A823" s="55"/>
    </row>
    <row r="824" spans="1:4" ht="27" customHeight="1" x14ac:dyDescent="0.2">
      <c r="A824" s="55"/>
    </row>
    <row r="825" spans="1:4" ht="27" customHeight="1" x14ac:dyDescent="0.2">
      <c r="A825" s="55"/>
    </row>
    <row r="826" spans="1:4" ht="27" customHeight="1" x14ac:dyDescent="0.2">
      <c r="A826" s="55"/>
    </row>
    <row r="827" spans="1:4" ht="27" customHeight="1" x14ac:dyDescent="0.2">
      <c r="A827" s="55"/>
    </row>
    <row r="828" spans="1:4" ht="27" customHeight="1" x14ac:dyDescent="0.2"/>
    <row r="829" spans="1:4" ht="27" customHeight="1" x14ac:dyDescent="0.2">
      <c r="A829" s="55"/>
    </row>
    <row r="830" spans="1:4" x14ac:dyDescent="0.2">
      <c r="B830" s="86">
        <f>B26+B67+B91+B131+B174+B211+B232+B265+B301+B332+B351+B415+B438+B478+B515+B549+B587+B612+B642+B683+B709+B731+B770+B802</f>
        <v>3821000.0000000009</v>
      </c>
    </row>
    <row r="831" spans="1:4" ht="27" customHeight="1" x14ac:dyDescent="0.2"/>
    <row r="832" spans="1:4" ht="27" customHeight="1" x14ac:dyDescent="0.2"/>
    <row r="833" spans="2:22" ht="27" customHeight="1" x14ac:dyDescent="0.2"/>
    <row r="834" spans="2:22" ht="38.25" customHeight="1" x14ac:dyDescent="0.2"/>
    <row r="837" spans="2:22" ht="15.75" customHeight="1" x14ac:dyDescent="0.2"/>
    <row r="839" spans="2:22" ht="27" customHeight="1" x14ac:dyDescent="0.2"/>
    <row r="840" spans="2:22" ht="27" customHeight="1" x14ac:dyDescent="0.2"/>
    <row r="841" spans="2:22" ht="27" customHeight="1" x14ac:dyDescent="0.2"/>
    <row r="842" spans="2:22" ht="27" customHeight="1" x14ac:dyDescent="0.2"/>
    <row r="843" spans="2:22" s="17" customFormat="1" ht="27" customHeight="1" x14ac:dyDescent="0.2">
      <c r="B843" s="86"/>
      <c r="C843" s="86"/>
      <c r="D843" s="86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s="17" customFormat="1" x14ac:dyDescent="0.2">
      <c r="B844" s="86"/>
      <c r="C844" s="86"/>
      <c r="D844" s="86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s="17" customFormat="1" x14ac:dyDescent="0.2">
      <c r="B845" s="86"/>
      <c r="C845" s="86"/>
      <c r="D845" s="86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s="17" customFormat="1" x14ac:dyDescent="0.2">
      <c r="B846" s="86"/>
      <c r="C846" s="86"/>
      <c r="D846" s="86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s="17" customFormat="1" x14ac:dyDescent="0.2">
      <c r="B847" s="86"/>
      <c r="C847" s="86"/>
      <c r="D847" s="86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s="17" customFormat="1" x14ac:dyDescent="0.2">
      <c r="B848" s="86"/>
      <c r="C848" s="86"/>
      <c r="D848" s="86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s="17" customFormat="1" x14ac:dyDescent="0.2">
      <c r="B849" s="86"/>
      <c r="C849" s="86"/>
      <c r="D849" s="86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s="17" customFormat="1" x14ac:dyDescent="0.2">
      <c r="B850" s="86"/>
      <c r="C850" s="86"/>
      <c r="D850" s="86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s="17" customFormat="1" x14ac:dyDescent="0.2">
      <c r="B851" s="86"/>
      <c r="C851" s="86"/>
      <c r="D851" s="86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s="17" customFormat="1" x14ac:dyDescent="0.2">
      <c r="B852" s="86"/>
      <c r="C852" s="86"/>
      <c r="D852" s="86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s="17" customFormat="1" x14ac:dyDescent="0.2">
      <c r="B853" s="86"/>
      <c r="C853" s="86"/>
      <c r="D853" s="86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s="17" customFormat="1" x14ac:dyDescent="0.2">
      <c r="B854" s="86"/>
      <c r="C854" s="86"/>
      <c r="D854" s="86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s="17" customFormat="1" x14ac:dyDescent="0.2">
      <c r="B855" s="86"/>
      <c r="C855" s="86"/>
      <c r="D855" s="86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s="17" customFormat="1" x14ac:dyDescent="0.2">
      <c r="B856" s="86"/>
      <c r="C856" s="86"/>
      <c r="D856" s="86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s="17" customFormat="1" x14ac:dyDescent="0.2">
      <c r="B857" s="86"/>
      <c r="C857" s="86"/>
      <c r="D857" s="86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s="17" customFormat="1" x14ac:dyDescent="0.2">
      <c r="B858" s="86"/>
      <c r="C858" s="86"/>
      <c r="D858" s="86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s="17" customFormat="1" x14ac:dyDescent="0.2">
      <c r="B859" s="86"/>
      <c r="C859" s="86"/>
      <c r="D859" s="86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s="17" customFormat="1" x14ac:dyDescent="0.2">
      <c r="B860" s="86"/>
      <c r="C860" s="86"/>
      <c r="D860" s="86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s="17" customFormat="1" x14ac:dyDescent="0.2">
      <c r="B861" s="86"/>
      <c r="C861" s="86"/>
      <c r="D861" s="86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3" spans="2:22" s="17" customFormat="1" x14ac:dyDescent="0.2">
      <c r="B863" s="86"/>
      <c r="C863" s="86"/>
      <c r="D863" s="86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s="17" customFormat="1" x14ac:dyDescent="0.2">
      <c r="B864" s="86"/>
      <c r="C864" s="86"/>
      <c r="D864" s="86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s="17" customFormat="1" x14ac:dyDescent="0.2">
      <c r="B865" s="86"/>
      <c r="C865" s="86"/>
      <c r="D865" s="86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s="17" customFormat="1" x14ac:dyDescent="0.2">
      <c r="B866" s="86"/>
      <c r="C866" s="86"/>
      <c r="D866" s="86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8" spans="2:22" s="17" customFormat="1" x14ac:dyDescent="0.2">
      <c r="B868" s="86"/>
      <c r="C868" s="86"/>
      <c r="D868" s="86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s="17" customFormat="1" x14ac:dyDescent="0.2">
      <c r="B869" s="86"/>
      <c r="C869" s="86"/>
      <c r="D869" s="86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s="17" customFormat="1" x14ac:dyDescent="0.2">
      <c r="B870" s="86"/>
      <c r="C870" s="86"/>
      <c r="D870" s="86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s="17" customFormat="1" x14ac:dyDescent="0.2">
      <c r="B871" s="86"/>
      <c r="C871" s="86"/>
      <c r="D871" s="86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s="17" customFormat="1" x14ac:dyDescent="0.2">
      <c r="B872" s="86"/>
      <c r="C872" s="86"/>
      <c r="D872" s="86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s="17" customFormat="1" x14ac:dyDescent="0.2">
      <c r="B873" s="86"/>
      <c r="C873" s="86"/>
      <c r="D873" s="86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s="17" customFormat="1" x14ac:dyDescent="0.2">
      <c r="B874" s="86"/>
      <c r="C874" s="86"/>
      <c r="D874" s="86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s="17" customFormat="1" x14ac:dyDescent="0.2">
      <c r="B875" s="86"/>
      <c r="C875" s="86"/>
      <c r="D875" s="86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s="17" customFormat="1" x14ac:dyDescent="0.2">
      <c r="B876" s="86"/>
      <c r="C876" s="86"/>
      <c r="D876" s="86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s="17" customFormat="1" x14ac:dyDescent="0.2">
      <c r="B877" s="86"/>
      <c r="C877" s="86"/>
      <c r="D877" s="86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s="17" customFormat="1" x14ac:dyDescent="0.2">
      <c r="B878" s="86"/>
      <c r="C878" s="86"/>
      <c r="D878" s="86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s="17" customFormat="1" x14ac:dyDescent="0.2">
      <c r="B879" s="86"/>
      <c r="C879" s="86"/>
      <c r="D879" s="86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s="17" customFormat="1" x14ac:dyDescent="0.2">
      <c r="B880" s="86"/>
      <c r="C880" s="86"/>
      <c r="D880" s="86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s="17" customFormat="1" x14ac:dyDescent="0.2">
      <c r="B881" s="86"/>
      <c r="C881" s="86"/>
      <c r="D881" s="86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s="17" customFormat="1" x14ac:dyDescent="0.2">
      <c r="B882" s="86"/>
      <c r="C882" s="86"/>
      <c r="D882" s="86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s="17" customFormat="1" x14ac:dyDescent="0.2">
      <c r="B883" s="86"/>
      <c r="C883" s="86"/>
      <c r="D883" s="86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5" spans="2:22" s="17" customFormat="1" x14ac:dyDescent="0.2">
      <c r="B885" s="86"/>
      <c r="C885" s="86"/>
      <c r="D885" s="86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s="17" customFormat="1" x14ac:dyDescent="0.2">
      <c r="B886" s="86"/>
      <c r="C886" s="86"/>
      <c r="D886" s="86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s="17" customFormat="1" x14ac:dyDescent="0.2">
      <c r="B887" s="86"/>
      <c r="C887" s="86"/>
      <c r="D887" s="86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s="17" customFormat="1" x14ac:dyDescent="0.2">
      <c r="B888" s="86"/>
      <c r="C888" s="86"/>
      <c r="D888" s="86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</sheetData>
  <mergeCells count="186">
    <mergeCell ref="A790:D790"/>
    <mergeCell ref="A784:D784"/>
    <mergeCell ref="A789:D789"/>
    <mergeCell ref="A778:D778"/>
    <mergeCell ref="A779:D779"/>
    <mergeCell ref="A772:D772"/>
    <mergeCell ref="A773:D773"/>
    <mergeCell ref="A738:D738"/>
    <mergeCell ref="A743:D743"/>
    <mergeCell ref="A733:D733"/>
    <mergeCell ref="A734:D734"/>
    <mergeCell ref="A718:D718"/>
    <mergeCell ref="A732:D732"/>
    <mergeCell ref="A764:D764"/>
    <mergeCell ref="A771:D771"/>
    <mergeCell ref="A754:D754"/>
    <mergeCell ref="A755:D755"/>
    <mergeCell ref="A744:D744"/>
    <mergeCell ref="A748:D748"/>
    <mergeCell ref="A693:D693"/>
    <mergeCell ref="A699:D699"/>
    <mergeCell ref="A686:D686"/>
    <mergeCell ref="A692:D692"/>
    <mergeCell ref="A684:D684"/>
    <mergeCell ref="A685:D685"/>
    <mergeCell ref="A712:D712"/>
    <mergeCell ref="A717:D717"/>
    <mergeCell ref="A710:D710"/>
    <mergeCell ref="A711:D711"/>
    <mergeCell ref="A700:D700"/>
    <mergeCell ref="A704:D704"/>
    <mergeCell ref="A643:D643"/>
    <mergeCell ref="A644:D644"/>
    <mergeCell ref="A627:D627"/>
    <mergeCell ref="A628:D628"/>
    <mergeCell ref="A620:D620"/>
    <mergeCell ref="A621:D621"/>
    <mergeCell ref="A678:D678"/>
    <mergeCell ref="A662:D662"/>
    <mergeCell ref="A663:D663"/>
    <mergeCell ref="A656:D656"/>
    <mergeCell ref="A657:D657"/>
    <mergeCell ref="A645:D645"/>
    <mergeCell ref="A651:D651"/>
    <mergeCell ref="A590:D590"/>
    <mergeCell ref="A595:D595"/>
    <mergeCell ref="A588:D588"/>
    <mergeCell ref="A589:D589"/>
    <mergeCell ref="A570:D570"/>
    <mergeCell ref="A571:D571"/>
    <mergeCell ref="A614:D614"/>
    <mergeCell ref="A615:D615"/>
    <mergeCell ref="A604:D604"/>
    <mergeCell ref="A613:D613"/>
    <mergeCell ref="A596:D596"/>
    <mergeCell ref="A603:D603"/>
    <mergeCell ref="A525:D525"/>
    <mergeCell ref="A539:D539"/>
    <mergeCell ref="A518:D518"/>
    <mergeCell ref="A524:D524"/>
    <mergeCell ref="A516:D516"/>
    <mergeCell ref="A517:D517"/>
    <mergeCell ref="A559:D559"/>
    <mergeCell ref="A565:D565"/>
    <mergeCell ref="A552:D552"/>
    <mergeCell ref="A558:D558"/>
    <mergeCell ref="A550:D550"/>
    <mergeCell ref="A551:D551"/>
    <mergeCell ref="A479:D479"/>
    <mergeCell ref="A480:D480"/>
    <mergeCell ref="A458:D458"/>
    <mergeCell ref="A459:D459"/>
    <mergeCell ref="A447:D447"/>
    <mergeCell ref="A448:D448"/>
    <mergeCell ref="A506:D506"/>
    <mergeCell ref="A507:D507"/>
    <mergeCell ref="A491:D491"/>
    <mergeCell ref="A501:D501"/>
    <mergeCell ref="A481:D481"/>
    <mergeCell ref="A490:D490"/>
    <mergeCell ref="A418:D418"/>
    <mergeCell ref="A423:D423"/>
    <mergeCell ref="A416:D416"/>
    <mergeCell ref="A417:D417"/>
    <mergeCell ref="A377:D377"/>
    <mergeCell ref="A381:D381"/>
    <mergeCell ref="A440:D440"/>
    <mergeCell ref="A441:D441"/>
    <mergeCell ref="A433:D433"/>
    <mergeCell ref="A439:D439"/>
    <mergeCell ref="A424:D424"/>
    <mergeCell ref="A432:D432"/>
    <mergeCell ref="A341:D341"/>
    <mergeCell ref="A352:D352"/>
    <mergeCell ref="A335:D335"/>
    <mergeCell ref="A340:D340"/>
    <mergeCell ref="A333:D333"/>
    <mergeCell ref="A334:D334"/>
    <mergeCell ref="A364:D364"/>
    <mergeCell ref="A376:D376"/>
    <mergeCell ref="A353:D353"/>
    <mergeCell ref="A354:D354"/>
    <mergeCell ref="A359:D359"/>
    <mergeCell ref="A360:D360"/>
    <mergeCell ref="A285:D285"/>
    <mergeCell ref="A286:D286"/>
    <mergeCell ref="A273:D273"/>
    <mergeCell ref="A274:D274"/>
    <mergeCell ref="A267:D267"/>
    <mergeCell ref="A268:D268"/>
    <mergeCell ref="A313:D313"/>
    <mergeCell ref="A314:D314"/>
    <mergeCell ref="A304:D304"/>
    <mergeCell ref="A308:D308"/>
    <mergeCell ref="A302:D302"/>
    <mergeCell ref="A303:D303"/>
    <mergeCell ref="A234:D234"/>
    <mergeCell ref="A235:D235"/>
    <mergeCell ref="A226:D226"/>
    <mergeCell ref="A233:D233"/>
    <mergeCell ref="A220:D220"/>
    <mergeCell ref="A225:D225"/>
    <mergeCell ref="A252:D252"/>
    <mergeCell ref="A266:D266"/>
    <mergeCell ref="A246:D246"/>
    <mergeCell ref="A251:D251"/>
    <mergeCell ref="A240:D240"/>
    <mergeCell ref="A245:D245"/>
    <mergeCell ref="A191:D191"/>
    <mergeCell ref="A196:D196"/>
    <mergeCell ref="A186:D186"/>
    <mergeCell ref="A187:D187"/>
    <mergeCell ref="A177:D177"/>
    <mergeCell ref="A181:D181"/>
    <mergeCell ref="A214:D214"/>
    <mergeCell ref="A219:D219"/>
    <mergeCell ref="A212:D212"/>
    <mergeCell ref="A213:D213"/>
    <mergeCell ref="A197:D197"/>
    <mergeCell ref="A205:D205"/>
    <mergeCell ref="A139:D139"/>
    <mergeCell ref="A144:D144"/>
    <mergeCell ref="A133:D133"/>
    <mergeCell ref="A134:D134"/>
    <mergeCell ref="A125:D125"/>
    <mergeCell ref="A132:D132"/>
    <mergeCell ref="A175:D175"/>
    <mergeCell ref="A176:D176"/>
    <mergeCell ref="A155:D155"/>
    <mergeCell ref="A156:D156"/>
    <mergeCell ref="A145:D145"/>
    <mergeCell ref="A150:D150"/>
    <mergeCell ref="A81:D81"/>
    <mergeCell ref="A82:D82"/>
    <mergeCell ref="A75:D75"/>
    <mergeCell ref="A76:D76"/>
    <mergeCell ref="A69:D69"/>
    <mergeCell ref="A70:D70"/>
    <mergeCell ref="A118:D118"/>
    <mergeCell ref="A119:D119"/>
    <mergeCell ref="A94:D94"/>
    <mergeCell ref="A112:D112"/>
    <mergeCell ref="A92:D92"/>
    <mergeCell ref="A93:D93"/>
    <mergeCell ref="A27:D27"/>
    <mergeCell ref="A28:D28"/>
    <mergeCell ref="A17:D17"/>
    <mergeCell ref="A18:D18"/>
    <mergeCell ref="A11:D11"/>
    <mergeCell ref="A12:D12"/>
    <mergeCell ref="A43:D43"/>
    <mergeCell ref="A68:D68"/>
    <mergeCell ref="A37:D37"/>
    <mergeCell ref="A42:D42"/>
    <mergeCell ref="A29:D29"/>
    <mergeCell ref="A36:D36"/>
    <mergeCell ref="A7:A8"/>
    <mergeCell ref="B7:B8"/>
    <mergeCell ref="C7:D7"/>
    <mergeCell ref="A10:D10"/>
    <mergeCell ref="A6:D6"/>
    <mergeCell ref="B1:D1"/>
    <mergeCell ref="B2:D2"/>
    <mergeCell ref="B3:D3"/>
    <mergeCell ref="B4:D4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60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T37"/>
  <sheetViews>
    <sheetView showZeros="0" view="pageBreakPreview" zoomScale="70" zoomScaleNormal="70" zoomScaleSheetLayoutView="70" workbookViewId="0">
      <pane xSplit="2" ySplit="6" topLeftCell="F10" activePane="bottomRight" state="frozen"/>
      <selection activeCell="I255" sqref="I255"/>
      <selection pane="topRight" activeCell="I255" sqref="I255"/>
      <selection pane="bottomLeft" activeCell="I255" sqref="I255"/>
      <selection pane="bottomRight" activeCell="I255" sqref="I255"/>
    </sheetView>
  </sheetViews>
  <sheetFormatPr defaultRowHeight="12.75" x14ac:dyDescent="0.2"/>
  <cols>
    <col min="1" max="1" width="6" style="53" customWidth="1"/>
    <col min="2" max="2" width="25.140625" style="53" customWidth="1"/>
    <col min="3" max="3" width="13.85546875" style="53" hidden="1" customWidth="1"/>
    <col min="4" max="5" width="15.28515625" style="53" hidden="1" customWidth="1"/>
    <col min="6" max="6" width="27.85546875" style="53" customWidth="1"/>
    <col min="7" max="11" width="17.85546875" style="53" customWidth="1"/>
    <col min="12" max="12" width="27.85546875" style="53" customWidth="1"/>
    <col min="13" max="14" width="17.85546875" style="53" customWidth="1"/>
    <col min="15" max="15" width="27.85546875" style="52" customWidth="1"/>
    <col min="16" max="17" width="17.85546875" style="53" customWidth="1"/>
    <col min="18" max="16384" width="9.140625" style="53"/>
  </cols>
  <sheetData>
    <row r="1" spans="1:20" ht="12.75" customHeight="1" x14ac:dyDescent="0.2">
      <c r="A1" s="273" t="s">
        <v>349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0" ht="10.5" customHeight="1" x14ac:dyDescent="0.2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0" ht="14.25" customHeight="1" x14ac:dyDescent="0.2">
      <c r="A3" s="51"/>
      <c r="B3" s="51"/>
      <c r="C3" s="51"/>
      <c r="D3" s="51"/>
      <c r="E3" s="51"/>
      <c r="F3" s="51"/>
      <c r="G3" s="51"/>
      <c r="H3" s="51"/>
      <c r="I3" s="110"/>
      <c r="J3" s="110"/>
      <c r="K3" s="110"/>
      <c r="L3" s="51"/>
      <c r="M3" s="51"/>
      <c r="N3" s="51"/>
      <c r="O3" s="51"/>
    </row>
    <row r="4" spans="1:20" ht="33.75" customHeight="1" x14ac:dyDescent="0.2">
      <c r="A4" s="274" t="s">
        <v>87</v>
      </c>
      <c r="B4" s="274" t="s">
        <v>88</v>
      </c>
      <c r="C4" s="280" t="s">
        <v>304</v>
      </c>
      <c r="D4" s="47"/>
      <c r="E4" s="48"/>
      <c r="F4" s="285" t="s">
        <v>415</v>
      </c>
      <c r="G4" s="286"/>
      <c r="H4" s="286"/>
      <c r="I4" s="286"/>
      <c r="J4" s="286"/>
      <c r="K4" s="287"/>
      <c r="L4" s="277" t="s">
        <v>350</v>
      </c>
      <c r="M4" s="277"/>
      <c r="N4" s="277"/>
      <c r="O4" s="275" t="s">
        <v>351</v>
      </c>
      <c r="P4" s="283"/>
      <c r="Q4" s="284"/>
    </row>
    <row r="5" spans="1:20" ht="37.5" customHeight="1" x14ac:dyDescent="0.2">
      <c r="A5" s="274"/>
      <c r="B5" s="274"/>
      <c r="C5" s="281"/>
      <c r="D5" s="49"/>
      <c r="E5" s="50"/>
      <c r="F5" s="278" t="s">
        <v>78</v>
      </c>
      <c r="G5" s="275" t="s">
        <v>114</v>
      </c>
      <c r="H5" s="276"/>
      <c r="I5" s="278" t="s">
        <v>416</v>
      </c>
      <c r="J5" s="278" t="s">
        <v>417</v>
      </c>
      <c r="K5" s="278" t="s">
        <v>418</v>
      </c>
      <c r="L5" s="278" t="s">
        <v>78</v>
      </c>
      <c r="M5" s="275" t="s">
        <v>114</v>
      </c>
      <c r="N5" s="276"/>
      <c r="O5" s="278" t="s">
        <v>78</v>
      </c>
      <c r="P5" s="275" t="s">
        <v>114</v>
      </c>
      <c r="Q5" s="276"/>
    </row>
    <row r="6" spans="1:20" ht="66.75" customHeight="1" x14ac:dyDescent="0.2">
      <c r="A6" s="274"/>
      <c r="B6" s="274"/>
      <c r="C6" s="282"/>
      <c r="D6" s="56" t="s">
        <v>306</v>
      </c>
      <c r="E6" s="56" t="s">
        <v>305</v>
      </c>
      <c r="F6" s="279"/>
      <c r="G6" s="56" t="s">
        <v>1</v>
      </c>
      <c r="H6" s="56" t="s">
        <v>115</v>
      </c>
      <c r="I6" s="279"/>
      <c r="J6" s="279"/>
      <c r="K6" s="279"/>
      <c r="L6" s="279"/>
      <c r="M6" s="56" t="s">
        <v>1</v>
      </c>
      <c r="N6" s="56" t="s">
        <v>115</v>
      </c>
      <c r="O6" s="279"/>
      <c r="P6" s="56" t="s">
        <v>1</v>
      </c>
      <c r="Q6" s="56" t="s">
        <v>115</v>
      </c>
    </row>
    <row r="7" spans="1:20" ht="30" customHeight="1" x14ac:dyDescent="0.2">
      <c r="A7" s="35">
        <v>1</v>
      </c>
      <c r="B7" s="36" t="s">
        <v>90</v>
      </c>
      <c r="C7" s="37">
        <f>SUM(D7:E7)</f>
        <v>9521.7999999999993</v>
      </c>
      <c r="D7" s="37">
        <v>2939</v>
      </c>
      <c r="E7" s="37">
        <v>6582.8</v>
      </c>
      <c r="F7" s="42" t="e">
        <f>Детально!#REF!</f>
        <v>#REF!</v>
      </c>
      <c r="G7" s="38" t="e">
        <f>Детально!#REF!</f>
        <v>#REF!</v>
      </c>
      <c r="H7" s="38" t="e">
        <f>Детально!#REF!</f>
        <v>#REF!</v>
      </c>
      <c r="I7" s="42">
        <v>136104.5</v>
      </c>
      <c r="J7" s="38" t="e">
        <f>F7-I7</f>
        <v>#REF!</v>
      </c>
      <c r="K7" s="112" t="e">
        <f>I7/F7</f>
        <v>#REF!</v>
      </c>
      <c r="L7" s="80" t="e">
        <f>Детально!#REF!</f>
        <v>#REF!</v>
      </c>
      <c r="M7" s="38" t="e">
        <f>Детально!#REF!</f>
        <v>#REF!</v>
      </c>
      <c r="N7" s="38" t="e">
        <f>Детально!#REF!</f>
        <v>#REF!</v>
      </c>
      <c r="O7" s="85" t="e">
        <f>L7-F7</f>
        <v>#REF!</v>
      </c>
      <c r="P7" s="85" t="e">
        <f>M7-G7</f>
        <v>#REF!</v>
      </c>
      <c r="Q7" s="85" t="e">
        <f>N7-H7</f>
        <v>#REF!</v>
      </c>
      <c r="R7" s="62"/>
      <c r="S7" s="62"/>
      <c r="T7" s="62"/>
    </row>
    <row r="8" spans="1:20" ht="30" customHeight="1" x14ac:dyDescent="0.2">
      <c r="A8" s="39">
        <v>2</v>
      </c>
      <c r="B8" s="36" t="s">
        <v>91</v>
      </c>
      <c r="C8" s="37">
        <f t="shared" ref="C8:C30" si="0">SUM(D8:E8)</f>
        <v>5694.2</v>
      </c>
      <c r="D8" s="37">
        <v>1750</v>
      </c>
      <c r="E8" s="37">
        <v>3944.2</v>
      </c>
      <c r="F8" s="42" t="e">
        <f>Детально!#REF!</f>
        <v>#REF!</v>
      </c>
      <c r="G8" s="38" t="e">
        <f>Детально!#REF!</f>
        <v>#REF!</v>
      </c>
      <c r="H8" s="38" t="e">
        <f>Детально!#REF!</f>
        <v>#REF!</v>
      </c>
      <c r="I8" s="42">
        <v>84848.923999999999</v>
      </c>
      <c r="J8" s="38" t="e">
        <f t="shared" ref="J8:J30" si="1">F8-I8</f>
        <v>#REF!</v>
      </c>
      <c r="K8" s="112" t="e">
        <f t="shared" ref="K8:K31" si="2">I8/F8</f>
        <v>#REF!</v>
      </c>
      <c r="L8" s="80" t="e">
        <f>Детально!#REF!</f>
        <v>#REF!</v>
      </c>
      <c r="M8" s="38" t="e">
        <f>Детально!#REF!</f>
        <v>#REF!</v>
      </c>
      <c r="N8" s="38" t="e">
        <f>Детально!#REF!</f>
        <v>#REF!</v>
      </c>
      <c r="O8" s="85" t="e">
        <f t="shared" ref="O8:O30" si="3">L8-F8</f>
        <v>#REF!</v>
      </c>
      <c r="P8" s="85" t="e">
        <f t="shared" ref="P8:P30" si="4">M8-G8</f>
        <v>#REF!</v>
      </c>
      <c r="Q8" s="85" t="e">
        <f t="shared" ref="Q8:Q30" si="5">N8-H8</f>
        <v>#REF!</v>
      </c>
      <c r="R8" s="62"/>
      <c r="S8" s="62"/>
      <c r="T8" s="62"/>
    </row>
    <row r="9" spans="1:20" ht="30" customHeight="1" x14ac:dyDescent="0.2">
      <c r="A9" s="39">
        <v>3</v>
      </c>
      <c r="B9" s="36" t="s">
        <v>92</v>
      </c>
      <c r="C9" s="37">
        <f t="shared" si="0"/>
        <v>9172</v>
      </c>
      <c r="D9" s="37">
        <v>2990.6</v>
      </c>
      <c r="E9" s="37">
        <v>6181.4</v>
      </c>
      <c r="F9" s="42" t="e">
        <f>Детально!#REF!</f>
        <v>#REF!</v>
      </c>
      <c r="G9" s="38" t="e">
        <f>Детально!#REF!</f>
        <v>#REF!</v>
      </c>
      <c r="H9" s="38" t="e">
        <f>Детально!#REF!</f>
        <v>#REF!</v>
      </c>
      <c r="I9" s="42">
        <v>76479.290210000006</v>
      </c>
      <c r="J9" s="38" t="e">
        <f t="shared" si="1"/>
        <v>#REF!</v>
      </c>
      <c r="K9" s="112" t="e">
        <f t="shared" si="2"/>
        <v>#REF!</v>
      </c>
      <c r="L9" s="80" t="e">
        <f>Детально!#REF!</f>
        <v>#REF!</v>
      </c>
      <c r="M9" s="38" t="e">
        <f>Детально!#REF!</f>
        <v>#REF!</v>
      </c>
      <c r="N9" s="38" t="e">
        <f>Детально!#REF!</f>
        <v>#REF!</v>
      </c>
      <c r="O9" s="85" t="e">
        <f t="shared" si="3"/>
        <v>#REF!</v>
      </c>
      <c r="P9" s="85" t="e">
        <f t="shared" si="4"/>
        <v>#REF!</v>
      </c>
      <c r="Q9" s="85" t="e">
        <f t="shared" si="5"/>
        <v>#REF!</v>
      </c>
      <c r="R9" s="62"/>
      <c r="S9" s="62"/>
      <c r="T9" s="62"/>
    </row>
    <row r="10" spans="1:20" ht="30" customHeight="1" x14ac:dyDescent="0.2">
      <c r="A10" s="39">
        <v>4</v>
      </c>
      <c r="B10" s="36" t="s">
        <v>93</v>
      </c>
      <c r="C10" s="37">
        <f t="shared" si="0"/>
        <v>8075.7000000000007</v>
      </c>
      <c r="D10" s="37">
        <v>1848.6</v>
      </c>
      <c r="E10" s="37">
        <v>6227.1</v>
      </c>
      <c r="F10" s="42" t="e">
        <f>Детально!#REF!</f>
        <v>#REF!</v>
      </c>
      <c r="G10" s="38" t="e">
        <f>Детально!#REF!</f>
        <v>#REF!</v>
      </c>
      <c r="H10" s="38" t="e">
        <f>Детально!#REF!</f>
        <v>#REF!</v>
      </c>
      <c r="I10" s="42">
        <v>23055.473999999998</v>
      </c>
      <c r="J10" s="38" t="e">
        <f t="shared" si="1"/>
        <v>#REF!</v>
      </c>
      <c r="K10" s="112" t="e">
        <f t="shared" si="2"/>
        <v>#REF!</v>
      </c>
      <c r="L10" s="80" t="e">
        <f>Детально!#REF!</f>
        <v>#REF!</v>
      </c>
      <c r="M10" s="38" t="e">
        <f>Детально!#REF!</f>
        <v>#REF!</v>
      </c>
      <c r="N10" s="38" t="e">
        <f>Детально!#REF!</f>
        <v>#REF!</v>
      </c>
      <c r="O10" s="85" t="e">
        <f t="shared" si="3"/>
        <v>#REF!</v>
      </c>
      <c r="P10" s="85" t="e">
        <f t="shared" si="4"/>
        <v>#REF!</v>
      </c>
      <c r="Q10" s="85" t="e">
        <f t="shared" si="5"/>
        <v>#REF!</v>
      </c>
      <c r="R10" s="62"/>
      <c r="S10" s="62"/>
      <c r="T10" s="62"/>
    </row>
    <row r="11" spans="1:20" ht="30" customHeight="1" x14ac:dyDescent="0.2">
      <c r="A11" s="39">
        <v>5</v>
      </c>
      <c r="B11" s="36" t="s">
        <v>94</v>
      </c>
      <c r="C11" s="37">
        <f t="shared" si="0"/>
        <v>8338.2999999999993</v>
      </c>
      <c r="D11" s="37">
        <v>2190.8000000000002</v>
      </c>
      <c r="E11" s="37">
        <v>6147.5</v>
      </c>
      <c r="F11" s="42" t="e">
        <f>Детально!#REF!</f>
        <v>#REF!</v>
      </c>
      <c r="G11" s="38" t="e">
        <f>Детально!#REF!</f>
        <v>#REF!</v>
      </c>
      <c r="H11" s="38" t="e">
        <f>Детально!#REF!</f>
        <v>#REF!</v>
      </c>
      <c r="I11" s="42">
        <v>46191.7</v>
      </c>
      <c r="J11" s="38" t="e">
        <f t="shared" si="1"/>
        <v>#REF!</v>
      </c>
      <c r="K11" s="112" t="e">
        <f t="shared" si="2"/>
        <v>#REF!</v>
      </c>
      <c r="L11" s="80" t="e">
        <f>Детально!#REF!</f>
        <v>#REF!</v>
      </c>
      <c r="M11" s="38" t="e">
        <f>Детально!#REF!</f>
        <v>#REF!</v>
      </c>
      <c r="N11" s="38" t="e">
        <f>Детально!#REF!</f>
        <v>#REF!</v>
      </c>
      <c r="O11" s="85" t="e">
        <f t="shared" si="3"/>
        <v>#REF!</v>
      </c>
      <c r="P11" s="85" t="e">
        <f t="shared" si="4"/>
        <v>#REF!</v>
      </c>
      <c r="Q11" s="85" t="e">
        <f t="shared" si="5"/>
        <v>#REF!</v>
      </c>
      <c r="R11" s="62"/>
      <c r="S11" s="62"/>
      <c r="T11" s="62"/>
    </row>
    <row r="12" spans="1:20" ht="30" customHeight="1" x14ac:dyDescent="0.2">
      <c r="A12" s="39">
        <v>6</v>
      </c>
      <c r="B12" s="36" t="s">
        <v>95</v>
      </c>
      <c r="C12" s="37">
        <f t="shared" si="0"/>
        <v>3347.8</v>
      </c>
      <c r="D12" s="37">
        <v>1100.4000000000001</v>
      </c>
      <c r="E12" s="37">
        <v>2247.4</v>
      </c>
      <c r="F12" s="42" t="e">
        <f>Детально!#REF!</f>
        <v>#REF!</v>
      </c>
      <c r="G12" s="38" t="e">
        <f>Детально!#REF!</f>
        <v>#REF!</v>
      </c>
      <c r="H12" s="38" t="e">
        <f>Детально!#REF!</f>
        <v>#REF!</v>
      </c>
      <c r="I12" s="42">
        <v>20459.849999999999</v>
      </c>
      <c r="J12" s="38" t="e">
        <f t="shared" si="1"/>
        <v>#REF!</v>
      </c>
      <c r="K12" s="112" t="e">
        <f t="shared" si="2"/>
        <v>#REF!</v>
      </c>
      <c r="L12" s="80" t="e">
        <f>Детально!#REF!</f>
        <v>#REF!</v>
      </c>
      <c r="M12" s="38" t="e">
        <f>Детально!#REF!</f>
        <v>#REF!</v>
      </c>
      <c r="N12" s="38" t="e">
        <f>Детально!#REF!</f>
        <v>#REF!</v>
      </c>
      <c r="O12" s="85" t="e">
        <f t="shared" si="3"/>
        <v>#REF!</v>
      </c>
      <c r="P12" s="85" t="e">
        <f t="shared" si="4"/>
        <v>#REF!</v>
      </c>
      <c r="Q12" s="85" t="e">
        <f t="shared" si="5"/>
        <v>#REF!</v>
      </c>
      <c r="R12" s="62"/>
      <c r="S12" s="62"/>
      <c r="T12" s="62"/>
    </row>
    <row r="13" spans="1:20" ht="30" customHeight="1" x14ac:dyDescent="0.2">
      <c r="A13" s="39">
        <v>7</v>
      </c>
      <c r="B13" s="36" t="s">
        <v>96</v>
      </c>
      <c r="C13" s="37">
        <f t="shared" si="0"/>
        <v>6989.2000000000007</v>
      </c>
      <c r="D13" s="37">
        <v>1865.1</v>
      </c>
      <c r="E13" s="37">
        <v>5124.1000000000004</v>
      </c>
      <c r="F13" s="42" t="e">
        <f>Детально!#REF!</f>
        <v>#REF!</v>
      </c>
      <c r="G13" s="38" t="e">
        <f>Детально!#REF!</f>
        <v>#REF!</v>
      </c>
      <c r="H13" s="38" t="e">
        <f>Детально!#REF!</f>
        <v>#REF!</v>
      </c>
      <c r="I13" s="42">
        <v>0</v>
      </c>
      <c r="J13" s="38" t="e">
        <f t="shared" si="1"/>
        <v>#REF!</v>
      </c>
      <c r="K13" s="112" t="e">
        <f t="shared" si="2"/>
        <v>#REF!</v>
      </c>
      <c r="L13" s="80" t="e">
        <f>Детально!#REF!</f>
        <v>#REF!</v>
      </c>
      <c r="M13" s="38" t="e">
        <f>Детально!#REF!</f>
        <v>#REF!</v>
      </c>
      <c r="N13" s="38" t="e">
        <f>Детально!#REF!</f>
        <v>#REF!</v>
      </c>
      <c r="O13" s="85" t="e">
        <f t="shared" si="3"/>
        <v>#REF!</v>
      </c>
      <c r="P13" s="85" t="e">
        <f t="shared" si="4"/>
        <v>#REF!</v>
      </c>
      <c r="Q13" s="85" t="e">
        <f t="shared" si="5"/>
        <v>#REF!</v>
      </c>
      <c r="R13" s="62"/>
      <c r="S13" s="62"/>
      <c r="T13" s="62"/>
    </row>
    <row r="14" spans="1:20" ht="30" customHeight="1" x14ac:dyDescent="0.2">
      <c r="A14" s="39">
        <v>8</v>
      </c>
      <c r="B14" s="36" t="s">
        <v>97</v>
      </c>
      <c r="C14" s="37">
        <f t="shared" si="0"/>
        <v>4110.5</v>
      </c>
      <c r="D14" s="37">
        <v>1154.2</v>
      </c>
      <c r="E14" s="37">
        <v>2956.3</v>
      </c>
      <c r="F14" s="42" t="e">
        <f>Детально!#REF!</f>
        <v>#REF!</v>
      </c>
      <c r="G14" s="38" t="e">
        <f>Детально!#REF!</f>
        <v>#REF!</v>
      </c>
      <c r="H14" s="38" t="e">
        <f>Детально!#REF!</f>
        <v>#REF!</v>
      </c>
      <c r="I14" s="42">
        <v>34407.745000000003</v>
      </c>
      <c r="J14" s="38" t="e">
        <f t="shared" si="1"/>
        <v>#REF!</v>
      </c>
      <c r="K14" s="112" t="e">
        <f t="shared" si="2"/>
        <v>#REF!</v>
      </c>
      <c r="L14" s="80" t="e">
        <f>Детально!#REF!</f>
        <v>#REF!</v>
      </c>
      <c r="M14" s="38" t="e">
        <f>Детально!#REF!</f>
        <v>#REF!</v>
      </c>
      <c r="N14" s="38" t="e">
        <f>Детально!#REF!</f>
        <v>#REF!</v>
      </c>
      <c r="O14" s="85" t="e">
        <f t="shared" si="3"/>
        <v>#REF!</v>
      </c>
      <c r="P14" s="85" t="e">
        <f t="shared" si="4"/>
        <v>#REF!</v>
      </c>
      <c r="Q14" s="85" t="e">
        <f t="shared" si="5"/>
        <v>#REF!</v>
      </c>
      <c r="R14" s="62"/>
      <c r="S14" s="62"/>
      <c r="T14" s="62"/>
    </row>
    <row r="15" spans="1:20" ht="30" customHeight="1" x14ac:dyDescent="0.2">
      <c r="A15" s="39">
        <v>9</v>
      </c>
      <c r="B15" s="36" t="s">
        <v>98</v>
      </c>
      <c r="C15" s="37">
        <f t="shared" si="0"/>
        <v>8615.7000000000007</v>
      </c>
      <c r="D15" s="37">
        <v>2911.2</v>
      </c>
      <c r="E15" s="37">
        <v>5704.5</v>
      </c>
      <c r="F15" s="42" t="e">
        <f>Детально!#REF!</f>
        <v>#REF!</v>
      </c>
      <c r="G15" s="38" t="e">
        <f>Детально!#REF!</f>
        <v>#REF!</v>
      </c>
      <c r="H15" s="38" t="e">
        <f>Детально!#REF!</f>
        <v>#REF!</v>
      </c>
      <c r="I15" s="42">
        <v>2086.8491999999997</v>
      </c>
      <c r="J15" s="38" t="e">
        <f t="shared" si="1"/>
        <v>#REF!</v>
      </c>
      <c r="K15" s="112" t="e">
        <f t="shared" si="2"/>
        <v>#REF!</v>
      </c>
      <c r="L15" s="80" t="e">
        <f>Детально!#REF!</f>
        <v>#REF!</v>
      </c>
      <c r="M15" s="38" t="e">
        <f>Детально!#REF!</f>
        <v>#REF!</v>
      </c>
      <c r="N15" s="38" t="e">
        <f>Детально!#REF!</f>
        <v>#REF!</v>
      </c>
      <c r="O15" s="85" t="e">
        <f t="shared" si="3"/>
        <v>#REF!</v>
      </c>
      <c r="P15" s="85" t="e">
        <f t="shared" si="4"/>
        <v>#REF!</v>
      </c>
      <c r="Q15" s="85" t="e">
        <f t="shared" si="5"/>
        <v>#REF!</v>
      </c>
      <c r="R15" s="62"/>
      <c r="S15" s="62"/>
      <c r="T15" s="62"/>
    </row>
    <row r="16" spans="1:20" ht="30" customHeight="1" x14ac:dyDescent="0.2">
      <c r="A16" s="39">
        <v>10</v>
      </c>
      <c r="B16" s="36" t="s">
        <v>99</v>
      </c>
      <c r="C16" s="37">
        <f t="shared" si="0"/>
        <v>6257.8</v>
      </c>
      <c r="D16" s="37">
        <v>2119</v>
      </c>
      <c r="E16" s="37">
        <v>4138.8</v>
      </c>
      <c r="F16" s="42" t="e">
        <f>Детально!#REF!</f>
        <v>#REF!</v>
      </c>
      <c r="G16" s="38" t="e">
        <f>Детально!#REF!</f>
        <v>#REF!</v>
      </c>
      <c r="H16" s="38" t="e">
        <f>Детально!#REF!</f>
        <v>#REF!</v>
      </c>
      <c r="I16" s="42">
        <v>39165.070999999996</v>
      </c>
      <c r="J16" s="38" t="e">
        <f t="shared" si="1"/>
        <v>#REF!</v>
      </c>
      <c r="K16" s="112" t="e">
        <f t="shared" si="2"/>
        <v>#REF!</v>
      </c>
      <c r="L16" s="80" t="e">
        <f>Детально!#REF!</f>
        <v>#REF!</v>
      </c>
      <c r="M16" s="38" t="e">
        <f>Детально!#REF!</f>
        <v>#REF!</v>
      </c>
      <c r="N16" s="38" t="e">
        <f>Детально!#REF!</f>
        <v>#REF!</v>
      </c>
      <c r="O16" s="85" t="e">
        <f t="shared" si="3"/>
        <v>#REF!</v>
      </c>
      <c r="P16" s="85" t="e">
        <f t="shared" si="4"/>
        <v>#REF!</v>
      </c>
      <c r="Q16" s="85" t="e">
        <f t="shared" si="5"/>
        <v>#REF!</v>
      </c>
      <c r="R16" s="62"/>
      <c r="S16" s="62"/>
      <c r="T16" s="62"/>
    </row>
    <row r="17" spans="1:20" ht="30" customHeight="1" x14ac:dyDescent="0.2">
      <c r="A17" s="39">
        <v>11</v>
      </c>
      <c r="B17" s="36" t="s">
        <v>100</v>
      </c>
      <c r="C17" s="37">
        <f t="shared" si="0"/>
        <v>3626.4</v>
      </c>
      <c r="D17" s="37">
        <v>1189.4000000000001</v>
      </c>
      <c r="E17" s="37">
        <v>2437</v>
      </c>
      <c r="F17" s="42" t="e">
        <f>Детально!#REF!</f>
        <v>#REF!</v>
      </c>
      <c r="G17" s="38" t="e">
        <f>Детально!#REF!</f>
        <v>#REF!</v>
      </c>
      <c r="H17" s="38" t="e">
        <f>Детально!#REF!</f>
        <v>#REF!</v>
      </c>
      <c r="I17" s="42">
        <v>0</v>
      </c>
      <c r="J17" s="38" t="e">
        <f t="shared" si="1"/>
        <v>#REF!</v>
      </c>
      <c r="K17" s="112" t="e">
        <f t="shared" si="2"/>
        <v>#REF!</v>
      </c>
      <c r="L17" s="80" t="e">
        <f>Детально!#REF!</f>
        <v>#REF!</v>
      </c>
      <c r="M17" s="38" t="e">
        <f>Детально!#REF!</f>
        <v>#REF!</v>
      </c>
      <c r="N17" s="38" t="e">
        <f>Детально!#REF!</f>
        <v>#REF!</v>
      </c>
      <c r="O17" s="85" t="e">
        <f t="shared" si="3"/>
        <v>#REF!</v>
      </c>
      <c r="P17" s="85" t="e">
        <f t="shared" si="4"/>
        <v>#REF!</v>
      </c>
      <c r="Q17" s="85" t="e">
        <f t="shared" si="5"/>
        <v>#REF!</v>
      </c>
      <c r="R17" s="62"/>
      <c r="S17" s="62"/>
      <c r="T17" s="62"/>
    </row>
    <row r="18" spans="1:20" ht="30" customHeight="1" x14ac:dyDescent="0.2">
      <c r="A18" s="39">
        <v>12</v>
      </c>
      <c r="B18" s="36" t="s">
        <v>101</v>
      </c>
      <c r="C18" s="37">
        <f t="shared" si="0"/>
        <v>8380.6</v>
      </c>
      <c r="D18" s="37">
        <v>1866.1</v>
      </c>
      <c r="E18" s="37">
        <v>6514.5</v>
      </c>
      <c r="F18" s="42" t="e">
        <f>Детально!#REF!</f>
        <v>#REF!</v>
      </c>
      <c r="G18" s="38" t="e">
        <f>Детально!#REF!</f>
        <v>#REF!</v>
      </c>
      <c r="H18" s="38" t="e">
        <f>Детально!#REF!</f>
        <v>#REF!</v>
      </c>
      <c r="I18" s="42">
        <v>89984.54800000001</v>
      </c>
      <c r="J18" s="38" t="e">
        <f t="shared" si="1"/>
        <v>#REF!</v>
      </c>
      <c r="K18" s="112" t="e">
        <f t="shared" si="2"/>
        <v>#REF!</v>
      </c>
      <c r="L18" s="80" t="e">
        <f>Детально!#REF!</f>
        <v>#REF!</v>
      </c>
      <c r="M18" s="38" t="e">
        <f>Детально!#REF!</f>
        <v>#REF!</v>
      </c>
      <c r="N18" s="38" t="e">
        <f>Детально!#REF!</f>
        <v>#REF!</v>
      </c>
      <c r="O18" s="85" t="e">
        <f t="shared" si="3"/>
        <v>#REF!</v>
      </c>
      <c r="P18" s="85" t="e">
        <f t="shared" si="4"/>
        <v>#REF!</v>
      </c>
      <c r="Q18" s="85" t="e">
        <f t="shared" si="5"/>
        <v>#REF!</v>
      </c>
      <c r="R18" s="62"/>
      <c r="S18" s="62"/>
      <c r="T18" s="62"/>
    </row>
    <row r="19" spans="1:20" ht="30" customHeight="1" x14ac:dyDescent="0.2">
      <c r="A19" s="39">
        <v>13</v>
      </c>
      <c r="B19" s="36" t="s">
        <v>102</v>
      </c>
      <c r="C19" s="37">
        <f t="shared" si="0"/>
        <v>4795.3</v>
      </c>
      <c r="D19" s="37">
        <v>1737.7</v>
      </c>
      <c r="E19" s="37">
        <v>3057.6</v>
      </c>
      <c r="F19" s="42" t="e">
        <f>Детально!#REF!</f>
        <v>#REF!</v>
      </c>
      <c r="G19" s="38" t="e">
        <f>Детально!#REF!</f>
        <v>#REF!</v>
      </c>
      <c r="H19" s="38" t="e">
        <f>Детально!#REF!</f>
        <v>#REF!</v>
      </c>
      <c r="I19" s="42">
        <v>488.7</v>
      </c>
      <c r="J19" s="38" t="e">
        <f t="shared" si="1"/>
        <v>#REF!</v>
      </c>
      <c r="K19" s="112" t="e">
        <f t="shared" si="2"/>
        <v>#REF!</v>
      </c>
      <c r="L19" s="80" t="e">
        <f>Детально!#REF!</f>
        <v>#REF!</v>
      </c>
      <c r="M19" s="38" t="e">
        <f>Детально!#REF!</f>
        <v>#REF!</v>
      </c>
      <c r="N19" s="38" t="e">
        <f>Детально!#REF!</f>
        <v>#REF!</v>
      </c>
      <c r="O19" s="85" t="e">
        <f t="shared" si="3"/>
        <v>#REF!</v>
      </c>
      <c r="P19" s="85" t="e">
        <f t="shared" si="4"/>
        <v>#REF!</v>
      </c>
      <c r="Q19" s="85" t="e">
        <f t="shared" si="5"/>
        <v>#REF!</v>
      </c>
      <c r="R19" s="62"/>
      <c r="S19" s="62"/>
      <c r="T19" s="62"/>
    </row>
    <row r="20" spans="1:20" ht="30" customHeight="1" x14ac:dyDescent="0.2">
      <c r="A20" s="39">
        <v>14</v>
      </c>
      <c r="B20" s="36" t="s">
        <v>103</v>
      </c>
      <c r="C20" s="37">
        <f t="shared" si="0"/>
        <v>8318</v>
      </c>
      <c r="D20" s="37">
        <v>3561.2</v>
      </c>
      <c r="E20" s="37">
        <v>4756.8</v>
      </c>
      <c r="F20" s="42" t="e">
        <f>Детально!#REF!</f>
        <v>#REF!</v>
      </c>
      <c r="G20" s="38" t="e">
        <f>Детально!#REF!</f>
        <v>#REF!</v>
      </c>
      <c r="H20" s="38" t="e">
        <f>Детально!#REF!</f>
        <v>#REF!</v>
      </c>
      <c r="I20" s="42">
        <v>61884.5</v>
      </c>
      <c r="J20" s="38" t="e">
        <f t="shared" si="1"/>
        <v>#REF!</v>
      </c>
      <c r="K20" s="112" t="e">
        <f t="shared" si="2"/>
        <v>#REF!</v>
      </c>
      <c r="L20" s="80" t="e">
        <f>Детально!#REF!</f>
        <v>#REF!</v>
      </c>
      <c r="M20" s="38" t="e">
        <f>Детально!#REF!</f>
        <v>#REF!</v>
      </c>
      <c r="N20" s="38" t="e">
        <f>Детально!#REF!</f>
        <v>#REF!</v>
      </c>
      <c r="O20" s="85" t="e">
        <f t="shared" si="3"/>
        <v>#REF!</v>
      </c>
      <c r="P20" s="85" t="e">
        <f t="shared" si="4"/>
        <v>#REF!</v>
      </c>
      <c r="Q20" s="85" t="e">
        <f t="shared" si="5"/>
        <v>#REF!</v>
      </c>
      <c r="R20" s="62"/>
      <c r="S20" s="62"/>
      <c r="T20" s="62"/>
    </row>
    <row r="21" spans="1:20" ht="30" customHeight="1" x14ac:dyDescent="0.2">
      <c r="A21" s="39">
        <v>15</v>
      </c>
      <c r="B21" s="36" t="s">
        <v>104</v>
      </c>
      <c r="C21" s="37">
        <f t="shared" si="0"/>
        <v>8876.2999999999993</v>
      </c>
      <c r="D21" s="37">
        <v>2313.9</v>
      </c>
      <c r="E21" s="37">
        <v>6562.4</v>
      </c>
      <c r="F21" s="42" t="e">
        <f>Детально!#REF!</f>
        <v>#REF!</v>
      </c>
      <c r="G21" s="38" t="e">
        <f>Детально!#REF!</f>
        <v>#REF!</v>
      </c>
      <c r="H21" s="38" t="e">
        <f>Детально!#REF!</f>
        <v>#REF!</v>
      </c>
      <c r="I21" s="42">
        <v>44605</v>
      </c>
      <c r="J21" s="38" t="e">
        <f t="shared" si="1"/>
        <v>#REF!</v>
      </c>
      <c r="K21" s="112" t="e">
        <f t="shared" si="2"/>
        <v>#REF!</v>
      </c>
      <c r="L21" s="80" t="e">
        <f>Детально!#REF!</f>
        <v>#REF!</v>
      </c>
      <c r="M21" s="38" t="e">
        <f>Детально!#REF!</f>
        <v>#REF!</v>
      </c>
      <c r="N21" s="38" t="e">
        <f>Детально!#REF!</f>
        <v>#REF!</v>
      </c>
      <c r="O21" s="85" t="e">
        <f t="shared" si="3"/>
        <v>#REF!</v>
      </c>
      <c r="P21" s="85" t="e">
        <f t="shared" si="4"/>
        <v>#REF!</v>
      </c>
      <c r="Q21" s="85" t="e">
        <f t="shared" si="5"/>
        <v>#REF!</v>
      </c>
      <c r="R21" s="62"/>
      <c r="S21" s="62"/>
      <c r="T21" s="62"/>
    </row>
    <row r="22" spans="1:20" ht="30" customHeight="1" x14ac:dyDescent="0.2">
      <c r="A22" s="39">
        <v>16</v>
      </c>
      <c r="B22" s="36" t="s">
        <v>105</v>
      </c>
      <c r="C22" s="37">
        <f t="shared" si="0"/>
        <v>5143.2000000000007</v>
      </c>
      <c r="D22" s="37">
        <v>2000.9</v>
      </c>
      <c r="E22" s="37">
        <v>3142.3</v>
      </c>
      <c r="F22" s="42" t="e">
        <f>Детально!#REF!</f>
        <v>#REF!</v>
      </c>
      <c r="G22" s="38" t="e">
        <f>Детально!#REF!</f>
        <v>#REF!</v>
      </c>
      <c r="H22" s="38" t="e">
        <f>Детально!#REF!</f>
        <v>#REF!</v>
      </c>
      <c r="I22" s="42">
        <v>21835</v>
      </c>
      <c r="J22" s="38" t="e">
        <f t="shared" si="1"/>
        <v>#REF!</v>
      </c>
      <c r="K22" s="112" t="e">
        <f t="shared" si="2"/>
        <v>#REF!</v>
      </c>
      <c r="L22" s="80" t="e">
        <f>Детально!#REF!</f>
        <v>#REF!</v>
      </c>
      <c r="M22" s="38" t="e">
        <f>Детально!#REF!</f>
        <v>#REF!</v>
      </c>
      <c r="N22" s="38" t="e">
        <f>Детально!#REF!</f>
        <v>#REF!</v>
      </c>
      <c r="O22" s="85" t="e">
        <f t="shared" si="3"/>
        <v>#REF!</v>
      </c>
      <c r="P22" s="85" t="e">
        <f t="shared" si="4"/>
        <v>#REF!</v>
      </c>
      <c r="Q22" s="85" t="e">
        <f t="shared" si="5"/>
        <v>#REF!</v>
      </c>
      <c r="R22" s="62"/>
      <c r="S22" s="62"/>
      <c r="T22" s="62"/>
    </row>
    <row r="23" spans="1:20" ht="30" customHeight="1" x14ac:dyDescent="0.2">
      <c r="A23" s="39">
        <v>17</v>
      </c>
      <c r="B23" s="36" t="s">
        <v>106</v>
      </c>
      <c r="C23" s="37">
        <f t="shared" si="0"/>
        <v>7215.8</v>
      </c>
      <c r="D23" s="37">
        <v>2106.1999999999998</v>
      </c>
      <c r="E23" s="37">
        <v>5109.6000000000004</v>
      </c>
      <c r="F23" s="42" t="e">
        <f>Детально!#REF!</f>
        <v>#REF!</v>
      </c>
      <c r="G23" s="38" t="e">
        <f>Детально!#REF!</f>
        <v>#REF!</v>
      </c>
      <c r="H23" s="38" t="e">
        <f>Детально!#REF!</f>
        <v>#REF!</v>
      </c>
      <c r="I23" s="42">
        <v>2622</v>
      </c>
      <c r="J23" s="38" t="e">
        <f t="shared" si="1"/>
        <v>#REF!</v>
      </c>
      <c r="K23" s="112" t="e">
        <f t="shared" si="2"/>
        <v>#REF!</v>
      </c>
      <c r="L23" s="80" t="e">
        <f>Детально!#REF!</f>
        <v>#REF!</v>
      </c>
      <c r="M23" s="38" t="e">
        <f>Детально!#REF!</f>
        <v>#REF!</v>
      </c>
      <c r="N23" s="38" t="e">
        <f>Детально!#REF!</f>
        <v>#REF!</v>
      </c>
      <c r="O23" s="85" t="e">
        <f t="shared" si="3"/>
        <v>#REF!</v>
      </c>
      <c r="P23" s="85" t="e">
        <f t="shared" si="4"/>
        <v>#REF!</v>
      </c>
      <c r="Q23" s="85" t="e">
        <f t="shared" si="5"/>
        <v>#REF!</v>
      </c>
      <c r="R23" s="62"/>
      <c r="S23" s="62"/>
      <c r="T23" s="62"/>
    </row>
    <row r="24" spans="1:20" ht="30" customHeight="1" x14ac:dyDescent="0.2">
      <c r="A24" s="39">
        <v>18</v>
      </c>
      <c r="B24" s="36" t="s">
        <v>107</v>
      </c>
      <c r="C24" s="37">
        <f t="shared" si="0"/>
        <v>5004.6000000000004</v>
      </c>
      <c r="D24" s="37">
        <v>1485.6</v>
      </c>
      <c r="E24" s="37">
        <v>3519</v>
      </c>
      <c r="F24" s="42" t="e">
        <f>Детально!#REF!</f>
        <v>#REF!</v>
      </c>
      <c r="G24" s="38" t="e">
        <f>Детально!#REF!</f>
        <v>#REF!</v>
      </c>
      <c r="H24" s="38" t="e">
        <f>Детально!#REF!</f>
        <v>#REF!</v>
      </c>
      <c r="I24" s="42">
        <v>75057.7</v>
      </c>
      <c r="J24" s="38" t="e">
        <f t="shared" si="1"/>
        <v>#REF!</v>
      </c>
      <c r="K24" s="112" t="e">
        <f t="shared" si="2"/>
        <v>#REF!</v>
      </c>
      <c r="L24" s="80" t="e">
        <f>Детально!#REF!</f>
        <v>#REF!</v>
      </c>
      <c r="M24" s="38" t="e">
        <f>Детально!#REF!</f>
        <v>#REF!</v>
      </c>
      <c r="N24" s="38" t="e">
        <f>Детально!#REF!</f>
        <v>#REF!</v>
      </c>
      <c r="O24" s="85" t="e">
        <f t="shared" si="3"/>
        <v>#REF!</v>
      </c>
      <c r="P24" s="85" t="e">
        <f t="shared" si="4"/>
        <v>#REF!</v>
      </c>
      <c r="Q24" s="85" t="e">
        <f t="shared" si="5"/>
        <v>#REF!</v>
      </c>
      <c r="R24" s="62"/>
      <c r="S24" s="62"/>
      <c r="T24" s="62"/>
    </row>
    <row r="25" spans="1:20" ht="30" customHeight="1" x14ac:dyDescent="0.2">
      <c r="A25" s="39">
        <v>19</v>
      </c>
      <c r="B25" s="36" t="s">
        <v>108</v>
      </c>
      <c r="C25" s="37">
        <f t="shared" si="0"/>
        <v>9634.4000000000015</v>
      </c>
      <c r="D25" s="37">
        <v>2298.3000000000002</v>
      </c>
      <c r="E25" s="37">
        <v>7336.1</v>
      </c>
      <c r="F25" s="42" t="e">
        <f>Детально!#REF!</f>
        <v>#REF!</v>
      </c>
      <c r="G25" s="38" t="e">
        <f>Детально!#REF!</f>
        <v>#REF!</v>
      </c>
      <c r="H25" s="38" t="e">
        <f>Детально!#REF!</f>
        <v>#REF!</v>
      </c>
      <c r="I25" s="42">
        <v>32200</v>
      </c>
      <c r="J25" s="38" t="e">
        <f t="shared" si="1"/>
        <v>#REF!</v>
      </c>
      <c r="K25" s="112" t="e">
        <f t="shared" si="2"/>
        <v>#REF!</v>
      </c>
      <c r="L25" s="80" t="e">
        <f>Детально!#REF!</f>
        <v>#REF!</v>
      </c>
      <c r="M25" s="38" t="e">
        <f>Детально!#REF!</f>
        <v>#REF!</v>
      </c>
      <c r="N25" s="38" t="e">
        <f>Детально!#REF!</f>
        <v>#REF!</v>
      </c>
      <c r="O25" s="85" t="e">
        <f t="shared" si="3"/>
        <v>#REF!</v>
      </c>
      <c r="P25" s="85" t="e">
        <f t="shared" si="4"/>
        <v>#REF!</v>
      </c>
      <c r="Q25" s="85" t="e">
        <f t="shared" si="5"/>
        <v>#REF!</v>
      </c>
      <c r="R25" s="62"/>
      <c r="S25" s="62"/>
      <c r="T25" s="62"/>
    </row>
    <row r="26" spans="1:20" ht="30" customHeight="1" x14ac:dyDescent="0.2">
      <c r="A26" s="39">
        <v>20</v>
      </c>
      <c r="B26" s="36" t="s">
        <v>109</v>
      </c>
      <c r="C26" s="37">
        <f t="shared" si="0"/>
        <v>5002</v>
      </c>
      <c r="D26" s="37">
        <v>1467.4</v>
      </c>
      <c r="E26" s="37">
        <v>3534.6</v>
      </c>
      <c r="F26" s="42" t="e">
        <f>Детально!#REF!</f>
        <v>#REF!</v>
      </c>
      <c r="G26" s="38" t="e">
        <f>Детально!#REF!</f>
        <v>#REF!</v>
      </c>
      <c r="H26" s="38" t="e">
        <f>Детально!#REF!</f>
        <v>#REF!</v>
      </c>
      <c r="I26" s="42">
        <v>10543.179599999998</v>
      </c>
      <c r="J26" s="38" t="e">
        <f t="shared" si="1"/>
        <v>#REF!</v>
      </c>
      <c r="K26" s="112" t="e">
        <f t="shared" si="2"/>
        <v>#REF!</v>
      </c>
      <c r="L26" s="80" t="e">
        <f>Детально!#REF!</f>
        <v>#REF!</v>
      </c>
      <c r="M26" s="38" t="e">
        <f>Детально!#REF!</f>
        <v>#REF!</v>
      </c>
      <c r="N26" s="38" t="e">
        <f>Детально!#REF!</f>
        <v>#REF!</v>
      </c>
      <c r="O26" s="85" t="e">
        <f t="shared" si="3"/>
        <v>#REF!</v>
      </c>
      <c r="P26" s="85" t="e">
        <f t="shared" si="4"/>
        <v>#REF!</v>
      </c>
      <c r="Q26" s="85" t="e">
        <f t="shared" si="5"/>
        <v>#REF!</v>
      </c>
      <c r="R26" s="62"/>
      <c r="S26" s="62"/>
      <c r="T26" s="62"/>
    </row>
    <row r="27" spans="1:20" ht="30" customHeight="1" x14ac:dyDescent="0.2">
      <c r="A27" s="39">
        <v>21</v>
      </c>
      <c r="B27" s="36" t="s">
        <v>110</v>
      </c>
      <c r="C27" s="37">
        <f t="shared" si="0"/>
        <v>7176.8</v>
      </c>
      <c r="D27" s="37">
        <v>2077</v>
      </c>
      <c r="E27" s="37">
        <v>5099.8</v>
      </c>
      <c r="F27" s="42" t="e">
        <f>Детально!#REF!</f>
        <v>#REF!</v>
      </c>
      <c r="G27" s="38" t="e">
        <f>Детально!#REF!</f>
        <v>#REF!</v>
      </c>
      <c r="H27" s="38" t="e">
        <f>Детально!#REF!</f>
        <v>#REF!</v>
      </c>
      <c r="I27" s="42">
        <v>30711.1</v>
      </c>
      <c r="J27" s="38" t="e">
        <f t="shared" si="1"/>
        <v>#REF!</v>
      </c>
      <c r="K27" s="112" t="e">
        <f t="shared" si="2"/>
        <v>#REF!</v>
      </c>
      <c r="L27" s="80" t="e">
        <f>Детально!#REF!</f>
        <v>#REF!</v>
      </c>
      <c r="M27" s="38" t="e">
        <f>Детально!#REF!</f>
        <v>#REF!</v>
      </c>
      <c r="N27" s="38" t="e">
        <f>Детально!#REF!</f>
        <v>#REF!</v>
      </c>
      <c r="O27" s="85" t="e">
        <f t="shared" si="3"/>
        <v>#REF!</v>
      </c>
      <c r="P27" s="85" t="e">
        <f t="shared" si="4"/>
        <v>#REF!</v>
      </c>
      <c r="Q27" s="85" t="e">
        <f t="shared" si="5"/>
        <v>#REF!</v>
      </c>
      <c r="R27" s="62"/>
      <c r="S27" s="62"/>
      <c r="T27" s="62"/>
    </row>
    <row r="28" spans="1:20" ht="30" customHeight="1" x14ac:dyDescent="0.2">
      <c r="A28" s="39">
        <v>22</v>
      </c>
      <c r="B28" s="36" t="s">
        <v>111</v>
      </c>
      <c r="C28" s="37">
        <f t="shared" si="0"/>
        <v>5969</v>
      </c>
      <c r="D28" s="37">
        <v>1794.1</v>
      </c>
      <c r="E28" s="37">
        <v>4174.8999999999996</v>
      </c>
      <c r="F28" s="42" t="e">
        <f>Детально!#REF!</f>
        <v>#REF!</v>
      </c>
      <c r="G28" s="38" t="e">
        <f>Детально!#REF!</f>
        <v>#REF!</v>
      </c>
      <c r="H28" s="38" t="e">
        <f>Детально!#REF!</f>
        <v>#REF!</v>
      </c>
      <c r="I28" s="42">
        <v>40672.806599999996</v>
      </c>
      <c r="J28" s="38" t="e">
        <f t="shared" si="1"/>
        <v>#REF!</v>
      </c>
      <c r="K28" s="112" t="e">
        <f t="shared" si="2"/>
        <v>#REF!</v>
      </c>
      <c r="L28" s="80" t="e">
        <f>Детально!#REF!</f>
        <v>#REF!</v>
      </c>
      <c r="M28" s="38" t="e">
        <f>Детально!#REF!</f>
        <v>#REF!</v>
      </c>
      <c r="N28" s="38" t="e">
        <f>Детально!#REF!</f>
        <v>#REF!</v>
      </c>
      <c r="O28" s="85" t="e">
        <f t="shared" si="3"/>
        <v>#REF!</v>
      </c>
      <c r="P28" s="85" t="e">
        <f t="shared" si="4"/>
        <v>#REF!</v>
      </c>
      <c r="Q28" s="85" t="e">
        <f t="shared" si="5"/>
        <v>#REF!</v>
      </c>
      <c r="R28" s="62"/>
      <c r="S28" s="62"/>
      <c r="T28" s="62"/>
    </row>
    <row r="29" spans="1:20" ht="30" customHeight="1" x14ac:dyDescent="0.2">
      <c r="A29" s="39">
        <v>23</v>
      </c>
      <c r="B29" s="36" t="s">
        <v>112</v>
      </c>
      <c r="C29" s="37">
        <f t="shared" si="0"/>
        <v>2885.5</v>
      </c>
      <c r="D29" s="37">
        <v>1276.4000000000001</v>
      </c>
      <c r="E29" s="37">
        <v>1609.1</v>
      </c>
      <c r="F29" s="42" t="e">
        <f>Детально!#REF!</f>
        <v>#REF!</v>
      </c>
      <c r="G29" s="38" t="e">
        <f>Детально!#REF!</f>
        <v>#REF!</v>
      </c>
      <c r="H29" s="38" t="e">
        <f>Детально!#REF!</f>
        <v>#REF!</v>
      </c>
      <c r="I29" s="42">
        <v>20442.3</v>
      </c>
      <c r="J29" s="38" t="e">
        <f t="shared" si="1"/>
        <v>#REF!</v>
      </c>
      <c r="K29" s="112" t="e">
        <f t="shared" si="2"/>
        <v>#REF!</v>
      </c>
      <c r="L29" s="80" t="e">
        <f>Детально!#REF!</f>
        <v>#REF!</v>
      </c>
      <c r="M29" s="38" t="e">
        <f>Детально!#REF!</f>
        <v>#REF!</v>
      </c>
      <c r="N29" s="38" t="e">
        <f>Детально!#REF!</f>
        <v>#REF!</v>
      </c>
      <c r="O29" s="85" t="e">
        <f t="shared" si="3"/>
        <v>#REF!</v>
      </c>
      <c r="P29" s="85" t="e">
        <f t="shared" si="4"/>
        <v>#REF!</v>
      </c>
      <c r="Q29" s="85" t="e">
        <f t="shared" si="5"/>
        <v>#REF!</v>
      </c>
      <c r="R29" s="62"/>
      <c r="S29" s="62"/>
      <c r="T29" s="62"/>
    </row>
    <row r="30" spans="1:20" s="84" customFormat="1" ht="30" customHeight="1" x14ac:dyDescent="0.2">
      <c r="A30" s="39">
        <v>24</v>
      </c>
      <c r="B30" s="83" t="s">
        <v>113</v>
      </c>
      <c r="C30" s="82">
        <f t="shared" si="0"/>
        <v>7717.8</v>
      </c>
      <c r="D30" s="82">
        <v>3051.8</v>
      </c>
      <c r="E30" s="82">
        <v>4666</v>
      </c>
      <c r="F30" s="42" t="e">
        <f>Детально!#REF!</f>
        <v>#REF!</v>
      </c>
      <c r="G30" s="81" t="e">
        <f>Детально!#REF!</f>
        <v>#REF!</v>
      </c>
      <c r="H30" s="82" t="e">
        <f>Детально!#REF!</f>
        <v>#REF!</v>
      </c>
      <c r="I30" s="42">
        <v>39027.031999999999</v>
      </c>
      <c r="J30" s="38" t="e">
        <f t="shared" si="1"/>
        <v>#REF!</v>
      </c>
      <c r="K30" s="112" t="e">
        <f t="shared" si="2"/>
        <v>#REF!</v>
      </c>
      <c r="L30" s="80" t="e">
        <f>Детально!#REF!</f>
        <v>#REF!</v>
      </c>
      <c r="M30" s="81" t="e">
        <f>Детально!#REF!</f>
        <v>#REF!</v>
      </c>
      <c r="N30" s="82" t="e">
        <f>Детально!#REF!</f>
        <v>#REF!</v>
      </c>
      <c r="O30" s="85" t="e">
        <f t="shared" si="3"/>
        <v>#REF!</v>
      </c>
      <c r="P30" s="85" t="e">
        <f t="shared" si="4"/>
        <v>#REF!</v>
      </c>
      <c r="Q30" s="85" t="e">
        <f t="shared" si="5"/>
        <v>#REF!</v>
      </c>
      <c r="R30" s="62"/>
      <c r="S30" s="62"/>
      <c r="T30" s="62"/>
    </row>
    <row r="31" spans="1:20" ht="21.75" customHeight="1" x14ac:dyDescent="0.2">
      <c r="A31" s="36"/>
      <c r="B31" s="40" t="s">
        <v>89</v>
      </c>
      <c r="C31" s="41">
        <f t="shared" ref="C31:J31" si="6">SUBTOTAL(9,C7:C30)</f>
        <v>159868.69999999998</v>
      </c>
      <c r="D31" s="41">
        <f t="shared" si="6"/>
        <v>49094.900000000009</v>
      </c>
      <c r="E31" s="41">
        <f t="shared" si="6"/>
        <v>110773.80000000002</v>
      </c>
      <c r="F31" s="42" t="e">
        <f t="shared" si="6"/>
        <v>#REF!</v>
      </c>
      <c r="G31" s="42" t="e">
        <f t="shared" si="6"/>
        <v>#REF!</v>
      </c>
      <c r="H31" s="42" t="e">
        <f t="shared" si="6"/>
        <v>#REF!</v>
      </c>
      <c r="I31" s="42">
        <f t="shared" si="6"/>
        <v>932873.26960999996</v>
      </c>
      <c r="J31" s="42" t="e">
        <f t="shared" si="6"/>
        <v>#REF!</v>
      </c>
      <c r="K31" s="111" t="e">
        <f t="shared" si="2"/>
        <v>#REF!</v>
      </c>
      <c r="L31" s="80" t="e">
        <f t="shared" ref="L31:Q31" si="7">SUBTOTAL(9,L7:L30)</f>
        <v>#REF!</v>
      </c>
      <c r="M31" s="42" t="e">
        <f>SUBTOTAL(9,M7:M30)</f>
        <v>#REF!</v>
      </c>
      <c r="N31" s="42" t="e">
        <f>SUBTOTAL(9,N7:N30)</f>
        <v>#REF!</v>
      </c>
      <c r="O31" s="80" t="e">
        <f t="shared" si="7"/>
        <v>#REF!</v>
      </c>
      <c r="P31" s="42" t="e">
        <f t="shared" si="7"/>
        <v>#REF!</v>
      </c>
      <c r="Q31" s="42" t="e">
        <f t="shared" si="7"/>
        <v>#REF!</v>
      </c>
    </row>
    <row r="33" spans="12:12" x14ac:dyDescent="0.2">
      <c r="L33" s="63" t="e">
        <f>L31-F31</f>
        <v>#REF!</v>
      </c>
    </row>
    <row r="34" spans="12:12" x14ac:dyDescent="0.2">
      <c r="L34" s="53">
        <v>996000</v>
      </c>
    </row>
    <row r="35" spans="12:12" x14ac:dyDescent="0.2">
      <c r="L35" s="63" t="e">
        <f>L34-L33</f>
        <v>#REF!</v>
      </c>
    </row>
    <row r="37" spans="12:12" x14ac:dyDescent="0.2">
      <c r="L37" s="64"/>
    </row>
  </sheetData>
  <mergeCells count="16">
    <mergeCell ref="A1:Q2"/>
    <mergeCell ref="A4:A6"/>
    <mergeCell ref="M5:N5"/>
    <mergeCell ref="L4:N4"/>
    <mergeCell ref="F5:F6"/>
    <mergeCell ref="O5:O6"/>
    <mergeCell ref="I5:I6"/>
    <mergeCell ref="J5:J6"/>
    <mergeCell ref="L5:L6"/>
    <mergeCell ref="P5:Q5"/>
    <mergeCell ref="B4:B6"/>
    <mergeCell ref="G5:H5"/>
    <mergeCell ref="C4:C6"/>
    <mergeCell ref="O4:Q4"/>
    <mergeCell ref="K5:K6"/>
    <mergeCell ref="F4:K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Детально</vt:lpstr>
      <vt:lpstr>Перелік</vt:lpstr>
      <vt:lpstr>розподіл по областям</vt:lpstr>
      <vt:lpstr>Детально!Заголовки_для_печати</vt:lpstr>
      <vt:lpstr>Перелік!Заголовки_для_печати</vt:lpstr>
      <vt:lpstr>Детально!Область_печати</vt:lpstr>
      <vt:lpstr>Перелік!Область_печати</vt:lpstr>
      <vt:lpstr>'розподіл по областям'!Область_печати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ЖКГ</cp:lastModifiedBy>
  <cp:lastPrinted>2018-03-06T13:12:25Z</cp:lastPrinted>
  <dcterms:created xsi:type="dcterms:W3CDTF">1996-10-08T23:32:33Z</dcterms:created>
  <dcterms:modified xsi:type="dcterms:W3CDTF">2018-04-13T07:24:47Z</dcterms:modified>
</cp:coreProperties>
</file>